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0" yWindow="1290" windowWidth="21600" windowHeight="11385" tabRatio="805" firstSheet="2" activeTab="4"/>
  </bookViews>
  <sheets>
    <sheet name="Carregador de material" sheetId="12" state="hidden" r:id="rId1"/>
    <sheet name="ORIENTAÇÕES" sheetId="50" state="hidden" r:id="rId2"/>
    <sheet name="Planilha Agente de Limpeza" sheetId="71" r:id="rId3"/>
    <sheet name="Planilha Materiais" sheetId="72" r:id="rId4"/>
    <sheet name="Planilha Metragem" sheetId="64" r:id="rId5"/>
    <sheet name="Servente de limpeza" sheetId="36" state="hidden" r:id="rId6"/>
    <sheet name="Jauzeiro" sheetId="38" state="hidden" r:id="rId7"/>
  </sheets>
  <externalReferences>
    <externalReference r:id="rId8"/>
  </externalReferences>
  <definedNames>
    <definedName name="____xlnm.Print_Area_1">!#REF!</definedName>
    <definedName name="____xlnm.Print_Area_2">!#REF!</definedName>
    <definedName name="____xlnm.Print_Area_3">!#REF!</definedName>
    <definedName name="___xlnm.Print_Area_1">!#REF!</definedName>
    <definedName name="___xlnm.Print_Area_2">!#REF!</definedName>
    <definedName name="___xlnm.Print_Area_3">!#REF!</definedName>
    <definedName name="__xlnm.Print_Area_1">!#REF!</definedName>
    <definedName name="__xlnm.Print_Area_2">!#REF!</definedName>
    <definedName name="__xlnm.Print_Area_3">!#REF!</definedName>
    <definedName name="_xlnm.Print_Area" localSheetId="0">'Carregador de material'!$A$1:$I$146</definedName>
    <definedName name="_xlnm.Print_Area" localSheetId="1">ORIENTAÇÕES!$A$1:$B$16</definedName>
    <definedName name="_xlnm.Print_Area" localSheetId="2">'Planilha Agente de Limpeza'!$B$1:$G$113</definedName>
    <definedName name="_xlnm.Print_Area" localSheetId="5">'Servente de limpeza'!$A$1:$G$154</definedName>
    <definedName name="Excel_BuiltIn_Print_Area_1">#N/A</definedName>
    <definedName name="Excel_BuiltIn_Print_Area_1_2">#N/A</definedName>
    <definedName name="Excel_BuiltIn_Print_Area_2">#N/A</definedName>
    <definedName name="Excel_BuiltIn_Print_Area_2_2">#N/A</definedName>
    <definedName name="Teste">#N/A</definedName>
    <definedName name="UN" localSheetId="1">#REF!</definedName>
    <definedName name="UN" localSheetId="3">#REF!</definedName>
    <definedName name="UN">#REF!</definedName>
  </definedNames>
  <calcPr calcId="144525"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6" i="38" l="1"/>
  <c r="E108" i="38"/>
  <c r="E107" i="38"/>
  <c r="E109" i="38" s="1"/>
  <c r="E94" i="38"/>
  <c r="E96" i="38" s="1"/>
  <c r="E84" i="38"/>
  <c r="E85" i="38" s="1"/>
  <c r="E79" i="38"/>
  <c r="E78" i="38"/>
  <c r="E80" i="38" s="1"/>
  <c r="E72" i="38"/>
  <c r="F53" i="38"/>
  <c r="F57" i="38" s="1"/>
  <c r="F138" i="38" s="1"/>
  <c r="F42" i="38"/>
  <c r="F41" i="38"/>
  <c r="F48" i="38" s="1"/>
  <c r="F137" i="38" s="1"/>
  <c r="G36" i="38"/>
  <c r="F136" i="38" s="1"/>
  <c r="F140" i="38" s="1"/>
  <c r="G35" i="38"/>
  <c r="G29" i="38"/>
  <c r="E126" i="36"/>
  <c r="E107" i="36"/>
  <c r="E108" i="36" s="1"/>
  <c r="E78" i="36"/>
  <c r="E80" i="36" s="1"/>
  <c r="E72" i="36"/>
  <c r="F64" i="36"/>
  <c r="F57" i="36"/>
  <c r="F138" i="36" s="1"/>
  <c r="F53" i="36"/>
  <c r="F42" i="36"/>
  <c r="G35" i="36"/>
  <c r="G29" i="36"/>
  <c r="G36" i="36" s="1"/>
  <c r="F68" i="36" s="1"/>
  <c r="E35" i="64"/>
  <c r="H29" i="64"/>
  <c r="B29" i="64"/>
  <c r="B30" i="64" s="1"/>
  <c r="E37" i="64" s="1"/>
  <c r="E23" i="64"/>
  <c r="E36" i="64" s="1"/>
  <c r="I22" i="64"/>
  <c r="I23" i="64" s="1"/>
  <c r="E22" i="64"/>
  <c r="E17" i="64"/>
  <c r="E16" i="64"/>
  <c r="I16" i="64" s="1"/>
  <c r="I17" i="64" s="1"/>
  <c r="E10" i="64"/>
  <c r="F38" i="72"/>
  <c r="F37" i="72"/>
  <c r="F36" i="72"/>
  <c r="F35" i="72"/>
  <c r="F34" i="72"/>
  <c r="F33" i="72"/>
  <c r="F32" i="72"/>
  <c r="F31" i="72"/>
  <c r="F30" i="72"/>
  <c r="F29" i="72"/>
  <c r="F28" i="72"/>
  <c r="F27" i="72"/>
  <c r="F26" i="72"/>
  <c r="F25" i="72"/>
  <c r="F24" i="72"/>
  <c r="F23" i="72"/>
  <c r="F22" i="72"/>
  <c r="F21" i="72"/>
  <c r="F20" i="72"/>
  <c r="F19" i="72"/>
  <c r="F18" i="72"/>
  <c r="F17" i="72"/>
  <c r="F16" i="72"/>
  <c r="F15" i="72"/>
  <c r="F14" i="72"/>
  <c r="F13" i="72"/>
  <c r="F12" i="72"/>
  <c r="F11" i="72"/>
  <c r="F10" i="72"/>
  <c r="F9" i="72"/>
  <c r="F8" i="72"/>
  <c r="F7" i="72"/>
  <c r="F6" i="72"/>
  <c r="F5" i="72"/>
  <c r="F4" i="72"/>
  <c r="F3" i="72"/>
  <c r="C101" i="71"/>
  <c r="E101" i="71" s="1"/>
  <c r="E100" i="71"/>
  <c r="F86" i="71"/>
  <c r="F108" i="71" s="1"/>
  <c r="E75" i="71"/>
  <c r="E65" i="71"/>
  <c r="F46" i="71"/>
  <c r="F49" i="71" s="1"/>
  <c r="F54" i="71" s="1"/>
  <c r="E42" i="71"/>
  <c r="E53" i="71" s="1"/>
  <c r="E31" i="71"/>
  <c r="E52" i="71" s="1"/>
  <c r="F25" i="71"/>
  <c r="F26" i="71" s="1"/>
  <c r="E126" i="12"/>
  <c r="E107" i="12"/>
  <c r="E94" i="12"/>
  <c r="E84" i="12"/>
  <c r="E85" i="12" s="1"/>
  <c r="E79" i="12"/>
  <c r="E78" i="12"/>
  <c r="E80" i="12" s="1"/>
  <c r="E72" i="12"/>
  <c r="F53" i="12"/>
  <c r="F57" i="12" s="1"/>
  <c r="F138" i="12" s="1"/>
  <c r="F42" i="12"/>
  <c r="G36" i="12"/>
  <c r="F90" i="12" s="1"/>
  <c r="G35" i="12"/>
  <c r="G29" i="12"/>
  <c r="F39" i="72" l="1"/>
  <c r="H38" i="64" s="1"/>
  <c r="K38" i="64" s="1"/>
  <c r="F91" i="12"/>
  <c r="E11" i="64"/>
  <c r="E34" i="64" s="1"/>
  <c r="I10" i="64"/>
  <c r="I11" i="64" s="1"/>
  <c r="F142" i="38"/>
  <c r="F143" i="38" s="1"/>
  <c r="F77" i="12"/>
  <c r="F78" i="12" s="1"/>
  <c r="F104" i="12"/>
  <c r="F66" i="12"/>
  <c r="E109" i="12"/>
  <c r="F104" i="71"/>
  <c r="F64" i="71"/>
  <c r="F30" i="71"/>
  <c r="F29" i="71"/>
  <c r="F61" i="71"/>
  <c r="E94" i="36"/>
  <c r="E84" i="36"/>
  <c r="E85" i="36" s="1"/>
  <c r="E79" i="36"/>
  <c r="F136" i="12"/>
  <c r="F103" i="12"/>
  <c r="F93" i="12"/>
  <c r="F83" i="12"/>
  <c r="F69" i="12"/>
  <c r="F65" i="12"/>
  <c r="F106" i="12"/>
  <c r="F102" i="12"/>
  <c r="F95" i="12"/>
  <c r="F92" i="12"/>
  <c r="F96" i="12" s="1"/>
  <c r="F117" i="12" s="1"/>
  <c r="F68" i="12"/>
  <c r="F64" i="12"/>
  <c r="F105" i="12"/>
  <c r="F101" i="12"/>
  <c r="F71" i="12"/>
  <c r="F67" i="12"/>
  <c r="F41" i="12"/>
  <c r="F48" i="12" s="1"/>
  <c r="F137" i="12" s="1"/>
  <c r="F70" i="12"/>
  <c r="E96" i="12"/>
  <c r="F94" i="12"/>
  <c r="F105" i="36"/>
  <c r="F101" i="36"/>
  <c r="F71" i="36"/>
  <c r="F67" i="36"/>
  <c r="F41" i="36"/>
  <c r="F48" i="36" s="1"/>
  <c r="F137" i="36" s="1"/>
  <c r="F95" i="36"/>
  <c r="F104" i="36"/>
  <c r="F90" i="36"/>
  <c r="F77" i="36"/>
  <c r="F78" i="36" s="1"/>
  <c r="F70" i="36"/>
  <c r="F66" i="36"/>
  <c r="F106" i="36"/>
  <c r="F136" i="36"/>
  <c r="F140" i="36" s="1"/>
  <c r="F103" i="36"/>
  <c r="F93" i="36"/>
  <c r="F83" i="36"/>
  <c r="F69" i="36"/>
  <c r="F65" i="36"/>
  <c r="F72" i="36" s="1"/>
  <c r="F114" i="36" s="1"/>
  <c r="F102" i="36"/>
  <c r="F92" i="36"/>
  <c r="F66" i="38"/>
  <c r="E108" i="12"/>
  <c r="I29" i="64"/>
  <c r="I30" i="64" s="1"/>
  <c r="E109" i="36"/>
  <c r="F67" i="38"/>
  <c r="F71" i="38"/>
  <c r="F94" i="38"/>
  <c r="F101" i="38"/>
  <c r="F105" i="38"/>
  <c r="F70" i="38"/>
  <c r="F77" i="38"/>
  <c r="F78" i="38" s="1"/>
  <c r="F104" i="38"/>
  <c r="F64" i="38"/>
  <c r="F68" i="38"/>
  <c r="F92" i="38"/>
  <c r="F95" i="38"/>
  <c r="F102" i="38"/>
  <c r="F106" i="38"/>
  <c r="F90" i="38"/>
  <c r="F65" i="38"/>
  <c r="F69" i="38"/>
  <c r="F83" i="38"/>
  <c r="F93" i="38"/>
  <c r="F103" i="38"/>
  <c r="F91" i="38" l="1"/>
  <c r="F96" i="38" s="1"/>
  <c r="F117" i="38" s="1"/>
  <c r="F85" i="38"/>
  <c r="F116" i="38" s="1"/>
  <c r="F84" i="38"/>
  <c r="F79" i="36"/>
  <c r="F80" i="36" s="1"/>
  <c r="F115" i="36" s="1"/>
  <c r="F107" i="36"/>
  <c r="F107" i="12"/>
  <c r="F84" i="12"/>
  <c r="F85" i="12" s="1"/>
  <c r="F116" i="12" s="1"/>
  <c r="F79" i="12"/>
  <c r="F80" i="12" s="1"/>
  <c r="F115" i="12" s="1"/>
  <c r="K41" i="64"/>
  <c r="F107" i="38"/>
  <c r="F91" i="36"/>
  <c r="F140" i="12"/>
  <c r="F94" i="36"/>
  <c r="F96" i="36" s="1"/>
  <c r="F117" i="36" s="1"/>
  <c r="E96" i="36"/>
  <c r="F142" i="36"/>
  <c r="F143" i="36" s="1"/>
  <c r="F72" i="12"/>
  <c r="F114" i="12" s="1"/>
  <c r="F79" i="38"/>
  <c r="F80" i="38" s="1"/>
  <c r="F115" i="38" s="1"/>
  <c r="F72" i="38"/>
  <c r="F114" i="38" s="1"/>
  <c r="K42" i="64"/>
  <c r="K43" i="64" s="1"/>
  <c r="F84" i="36"/>
  <c r="F85" i="36"/>
  <c r="F116" i="36" s="1"/>
  <c r="F31" i="71"/>
  <c r="F52" i="71" l="1"/>
  <c r="F40" i="71"/>
  <c r="F36" i="71"/>
  <c r="F39" i="71"/>
  <c r="F37" i="71"/>
  <c r="F34" i="71"/>
  <c r="F41" i="71"/>
  <c r="F59" i="71" s="1"/>
  <c r="F35" i="71"/>
  <c r="F38" i="71"/>
  <c r="F109" i="36"/>
  <c r="F118" i="36" s="1"/>
  <c r="F120" i="36" s="1"/>
  <c r="F108" i="36"/>
  <c r="F142" i="12"/>
  <c r="F143" i="12" s="1"/>
  <c r="F108" i="38"/>
  <c r="F109" i="38"/>
  <c r="F118" i="38" s="1"/>
  <c r="F120" i="38" s="1"/>
  <c r="F108" i="12"/>
  <c r="F109" i="12" s="1"/>
  <c r="F118" i="12" s="1"/>
  <c r="F120" i="12" s="1"/>
  <c r="F42" i="71" l="1"/>
  <c r="F53" i="71" s="1"/>
  <c r="F139" i="38"/>
  <c r="F125" i="38"/>
  <c r="F129" i="38"/>
  <c r="F128" i="38"/>
  <c r="F131" i="38"/>
  <c r="G142" i="38" s="1"/>
  <c r="F139" i="12"/>
  <c r="F125" i="12"/>
  <c r="F131" i="12"/>
  <c r="G142" i="12" s="1"/>
  <c r="F139" i="36"/>
  <c r="F125" i="36"/>
  <c r="F55" i="71"/>
  <c r="F131" i="36" l="1"/>
  <c r="G142" i="36" s="1"/>
  <c r="F127" i="36"/>
  <c r="F126" i="36" s="1"/>
  <c r="F132" i="36" s="1"/>
  <c r="F141" i="36" s="1"/>
  <c r="F127" i="12"/>
  <c r="F126" i="12" s="1"/>
  <c r="F132" i="12" s="1"/>
  <c r="F141" i="12" s="1"/>
  <c r="F105" i="71"/>
  <c r="F62" i="71"/>
  <c r="F65" i="71" s="1"/>
  <c r="F106" i="71" s="1"/>
  <c r="F128" i="36"/>
  <c r="F129" i="12"/>
  <c r="F129" i="36"/>
  <c r="F128" i="12"/>
  <c r="F127" i="38"/>
  <c r="F126" i="38" s="1"/>
  <c r="F132" i="38" s="1"/>
  <c r="F141" i="38" s="1"/>
  <c r="F72" i="71" l="1"/>
  <c r="F73" i="71"/>
  <c r="F70" i="71"/>
  <c r="F69" i="71"/>
  <c r="F71" i="71"/>
  <c r="F74" i="71"/>
  <c r="F75" i="71" l="1"/>
  <c r="F79" i="71" s="1"/>
  <c r="F80" i="71" s="1"/>
  <c r="F107" i="71" s="1"/>
  <c r="F109" i="71" s="1"/>
  <c r="F91" i="71" s="1"/>
  <c r="F90" i="71" l="1"/>
  <c r="F94" i="71" s="1"/>
  <c r="F95" i="71" l="1"/>
  <c r="F97" i="71"/>
  <c r="F99" i="71"/>
  <c r="F100" i="71" l="1"/>
  <c r="F110" i="71" s="1"/>
  <c r="F111" i="71" s="1"/>
  <c r="J16" i="64" s="1"/>
  <c r="J10" i="64" l="1"/>
  <c r="K16" i="64" l="1"/>
  <c r="L16" i="64" s="1"/>
  <c r="L17" i="64" s="1"/>
  <c r="M16" i="64" s="1"/>
  <c r="H35" i="64" s="1"/>
  <c r="K35" i="64" s="1"/>
  <c r="J22" i="64"/>
  <c r="K22" i="64" s="1"/>
  <c r="L22" i="64" s="1"/>
  <c r="L23" i="64" s="1"/>
  <c r="K10" i="64"/>
  <c r="L10" i="64" s="1"/>
  <c r="L11" i="64" s="1"/>
  <c r="M10" i="64" s="1"/>
  <c r="H34" i="64" s="1"/>
  <c r="K34" i="64" s="1"/>
  <c r="J29" i="64"/>
  <c r="K29" i="64" s="1"/>
  <c r="L29" i="64" l="1"/>
  <c r="L30" i="64" s="1"/>
  <c r="H37" i="64"/>
  <c r="M22" i="64"/>
  <c r="H36" i="64" s="1"/>
  <c r="K36" i="64"/>
  <c r="M29" i="64" l="1"/>
  <c r="K37" i="64"/>
  <c r="K39" i="64" s="1"/>
  <c r="K40" i="64" s="1"/>
</calcChain>
</file>

<file path=xl/comments1.xml><?xml version="1.0" encoding="utf-8"?>
<comments xmlns="http://schemas.openxmlformats.org/spreadsheetml/2006/main">
  <authors>
    <author>Julio Cesar Silveira Santos</author>
  </authors>
  <commentList>
    <comment ref="E101" authorId="0">
      <text>
        <r>
          <rPr>
            <b/>
            <sz val="9"/>
            <rFont val="Tahoma"/>
            <charset val="134"/>
          </rPr>
          <t>Julio Cesar Silveira Santos:</t>
        </r>
        <r>
          <rPr>
            <sz val="9"/>
            <rFont val="Tahoma"/>
            <charset val="134"/>
          </rPr>
          <t xml:space="preserve">
Percentual embasado nas orientações da zênite.
</t>
        </r>
      </text>
    </comment>
  </commentList>
</comments>
</file>

<file path=xl/sharedStrings.xml><?xml version="1.0" encoding="utf-8"?>
<sst xmlns="http://schemas.openxmlformats.org/spreadsheetml/2006/main" count="1055" uniqueCount="364">
  <si>
    <t>CATEGORIA PROFISSIONAL:  Carregador de material</t>
  </si>
  <si>
    <t>Nº Processo:</t>
  </si>
  <si>
    <t>Licitação Nº:</t>
  </si>
  <si>
    <t>Data/Hora:</t>
  </si>
  <si>
    <t>Discriminação dos Serviços</t>
  </si>
  <si>
    <t>A</t>
  </si>
  <si>
    <t>Data de Apresentação da Proposta (dia/mês/ano)</t>
  </si>
  <si>
    <t>B</t>
  </si>
  <si>
    <t>Município/UF</t>
  </si>
  <si>
    <t>DF</t>
  </si>
  <si>
    <t>C</t>
  </si>
  <si>
    <t>Ano Acordo, Convenção ou Sentença Normativa em Dissídio Coletivo - até 31dez14</t>
  </si>
  <si>
    <t>2014</t>
  </si>
  <si>
    <t>D</t>
  </si>
  <si>
    <r>
      <rPr>
        <sz val="10"/>
        <color indexed="8"/>
        <rFont val="Arial Narrow"/>
        <charset val="134"/>
      </rPr>
      <t>N</t>
    </r>
    <r>
      <rPr>
        <strike/>
        <sz val="10"/>
        <color indexed="8"/>
        <rFont val="Arial Narrow"/>
        <charset val="134"/>
      </rPr>
      <t>º</t>
    </r>
    <r>
      <rPr>
        <sz val="10"/>
        <color indexed="8"/>
        <rFont val="Arial Narrow"/>
        <charset val="134"/>
      </rPr>
      <t xml:space="preserve"> de meses de execução contratual</t>
    </r>
  </si>
  <si>
    <t>Identificação do Serviço</t>
  </si>
  <si>
    <t>Tipo de serviço</t>
  </si>
  <si>
    <t>Unid. de Medida</t>
  </si>
  <si>
    <t>Qtde Total a Contratar</t>
  </si>
  <si>
    <t>Carregador de material</t>
  </si>
  <si>
    <t>Posto</t>
  </si>
  <si>
    <t>Mão-de-obra vinculada à execução contratual</t>
  </si>
  <si>
    <t>Dados complementares para composição dos custos referente à mão-de-obra</t>
  </si>
  <si>
    <t>Tipo de Serviço</t>
  </si>
  <si>
    <t>Carregador</t>
  </si>
  <si>
    <t xml:space="preserve">Salário Normativo da Categoria Profissional </t>
  </si>
  <si>
    <t>Categoria profissional (vinculada à execução contratual)</t>
  </si>
  <si>
    <t>SINDISERVIÇOS/DF</t>
  </si>
  <si>
    <t>Data base da categoria (dia/mês/ano)</t>
  </si>
  <si>
    <t>01/jan/2014</t>
  </si>
  <si>
    <t>MÓDULO 1: COMPOSIÇÃO DA REMUNERAÇÃO</t>
  </si>
  <si>
    <t>Composição da Remuneração</t>
  </si>
  <si>
    <t>%</t>
  </si>
  <si>
    <t>Valor (R$)</t>
  </si>
  <si>
    <t>Salário Base</t>
  </si>
  <si>
    <t>Adicional Periculosidade (sobre salário base)</t>
  </si>
  <si>
    <t>Adicional Insalubridade (salário base ou mínimo)</t>
  </si>
  <si>
    <t>Adicional Noturno</t>
  </si>
  <si>
    <t>E</t>
  </si>
  <si>
    <t>Hota noturna adicional</t>
  </si>
  <si>
    <t>F</t>
  </si>
  <si>
    <t>Adicional de hora extra</t>
  </si>
  <si>
    <t>G</t>
  </si>
  <si>
    <t>Intervalo intrajornada</t>
  </si>
  <si>
    <t>H</t>
  </si>
  <si>
    <t>Outros - Gratificação</t>
  </si>
  <si>
    <t>(I) Total de Remuneração</t>
  </si>
  <si>
    <t>MÓDULO 2: BENEFÍCIOS MENSAIS E DIÁROS</t>
  </si>
  <si>
    <t>Benefícios Mensais e Diários</t>
  </si>
  <si>
    <t>Transporte</t>
  </si>
  <si>
    <t>Auxílio alimentação (CCT)</t>
  </si>
  <si>
    <t>Assistência médica e familiar (CCT) - Plano de saúde</t>
  </si>
  <si>
    <t>Auxílio creche</t>
  </si>
  <si>
    <t>Seguro de vida, invalidez e auxílio funeral</t>
  </si>
  <si>
    <t>Assistência Odontológica</t>
  </si>
  <si>
    <t>Outros (especificar)</t>
  </si>
  <si>
    <t>Total de Benefícios mensais e diários</t>
  </si>
  <si>
    <t>MÓDULO 3: INSUMOS DIVERSOS</t>
  </si>
  <si>
    <t>Insumos Diversos</t>
  </si>
  <si>
    <t>Uniforme</t>
  </si>
  <si>
    <t>Materiais</t>
  </si>
  <si>
    <t>Equipamentos</t>
  </si>
  <si>
    <t xml:space="preserve">Outros (especificar) </t>
  </si>
  <si>
    <t>Total de Insumos diversos</t>
  </si>
  <si>
    <t>MÓDULO 4: ENCARGOS SOCIAIS E TRABALHISTAS</t>
  </si>
  <si>
    <t>Submódulo 4.1 - Encargos previdenciários e FGTS</t>
  </si>
  <si>
    <t xml:space="preserve"> </t>
  </si>
  <si>
    <t>4.1</t>
  </si>
  <si>
    <t>Encargo previdenciário e FGTS</t>
  </si>
  <si>
    <t>INSS (cooperativa o percentual é de 15%)</t>
  </si>
  <si>
    <t>SESI ou SESC</t>
  </si>
  <si>
    <t>SENAI ou SENAC</t>
  </si>
  <si>
    <t xml:space="preserve">INCRA </t>
  </si>
  <si>
    <t>Salário educação</t>
  </si>
  <si>
    <t>FGTS</t>
  </si>
  <si>
    <r>
      <rPr>
        <sz val="9.5"/>
        <color indexed="8"/>
        <rFont val="Arial Narrow"/>
        <charset val="134"/>
      </rPr>
      <t>Seguro acidente do trabalho</t>
    </r>
    <r>
      <rPr>
        <sz val="9.5"/>
        <color indexed="10"/>
        <rFont val="Arial Narrow"/>
        <charset val="134"/>
      </rPr>
      <t xml:space="preserve"> (1, 2 ou 3% - art. 22, inciso II, Lei nº 8.212/91)</t>
    </r>
  </si>
  <si>
    <t xml:space="preserve">SEBRAE </t>
  </si>
  <si>
    <t>TOTAL</t>
  </si>
  <si>
    <t>Submódulo 4.2 - 13º Salário e Adicional Férias</t>
  </si>
  <si>
    <t>4.2</t>
  </si>
  <si>
    <t>13º Salário</t>
  </si>
  <si>
    <t>Subtotal</t>
  </si>
  <si>
    <t>Incidência do submódulo 4.1 sobre 13º Salário</t>
  </si>
  <si>
    <t>4.3</t>
  </si>
  <si>
    <t>Afastamento Maternidade</t>
  </si>
  <si>
    <t>Afastamento maternidade</t>
  </si>
  <si>
    <t>Incidência do submódulo 4.1 sobre afastamento maternidade</t>
  </si>
  <si>
    <t>Submódulo 4.4 - Provisão para Rescisão</t>
  </si>
  <si>
    <t>4.4</t>
  </si>
  <si>
    <t>Provisão para rescisão</t>
  </si>
  <si>
    <t>Aviso prévio indenizado</t>
  </si>
  <si>
    <t>Incidência do FGTS sobre Aviso prévio indenizado</t>
  </si>
  <si>
    <t>Multa do FGTS e contribuições sociais sobre o Aviso Prévio Indenizado</t>
  </si>
  <si>
    <t>Aviso prévio trabalhado</t>
  </si>
  <si>
    <t>Incidência do submódulo 4.1 sobre Aviso prévio trabalhado</t>
  </si>
  <si>
    <t>Multa do FGTS e contribuições sociais sobre o aviso prévio trabalhado</t>
  </si>
  <si>
    <t>Submódulo 4.5 - Custo de Reposição do Profissional Ausente</t>
  </si>
  <si>
    <t>4.5</t>
  </si>
  <si>
    <t>Composição do Custo de Reposição do Profissional Ausente</t>
  </si>
  <si>
    <t>Férias e terço constitucional de férias (IN/SLTI/MPOG nº 02/2008 atualizada)</t>
  </si>
  <si>
    <t>Ausência por doença</t>
  </si>
  <si>
    <t xml:space="preserve">Licença paternidade </t>
  </si>
  <si>
    <t>Ausências legais</t>
  </si>
  <si>
    <t>Ausência por acidente do trabalho</t>
  </si>
  <si>
    <r>
      <rPr>
        <sz val="10"/>
        <color indexed="8"/>
        <rFont val="Arial Narrow"/>
        <charset val="134"/>
      </rPr>
      <t xml:space="preserve">Outros - </t>
    </r>
    <r>
      <rPr>
        <sz val="10"/>
        <color indexed="10"/>
        <rFont val="Arial Narrow"/>
        <charset val="134"/>
      </rPr>
      <t>(especificar)</t>
    </r>
  </si>
  <si>
    <t>Incidência do submódulo 4.1 sobre o Custo de reposição</t>
  </si>
  <si>
    <t>Quadro - resumo – Módulo 4 - Encargos sociais e trabalhistas</t>
  </si>
  <si>
    <t>Módulo 4 - Encargos sociais e trabalhistas</t>
  </si>
  <si>
    <r>
      <rPr>
        <sz val="10"/>
        <color indexed="8"/>
        <rFont val="Arial Narrow"/>
        <charset val="134"/>
      </rPr>
      <t xml:space="preserve">Encargos previdenciários e FGTS </t>
    </r>
    <r>
      <rPr>
        <sz val="10"/>
        <color indexed="10"/>
        <rFont val="Arial Narrow"/>
        <charset val="134"/>
      </rPr>
      <t>e outras contribuições</t>
    </r>
  </si>
  <si>
    <t>13 º salário</t>
  </si>
  <si>
    <t>Afastamento maternidade/paternidade</t>
  </si>
  <si>
    <t>Custo de rescisão</t>
  </si>
  <si>
    <t>Custo de reposição do profissional ausente</t>
  </si>
  <si>
    <t>4.6</t>
  </si>
  <si>
    <t>MÓDULO 5 - CUSTOS INDIRETOS, TRIBUTOS E LUCRO</t>
  </si>
  <si>
    <t>Custos Indiretos, Tributos e Lucro</t>
  </si>
  <si>
    <t>Custos Indiretos (Despesas Operacionais/Administrativas)</t>
  </si>
  <si>
    <t>Tributos</t>
  </si>
  <si>
    <t>B.1</t>
  </si>
  <si>
    <t>COFINS</t>
  </si>
  <si>
    <t>B.2</t>
  </si>
  <si>
    <t>PIS</t>
  </si>
  <si>
    <t>B.3</t>
  </si>
  <si>
    <t>ISS</t>
  </si>
  <si>
    <t>B.4</t>
  </si>
  <si>
    <t>Outros tributos</t>
  </si>
  <si>
    <t>Lucro</t>
  </si>
  <si>
    <t>Mão-de-obra vinculada à execução contratual (valor por empregado)</t>
  </si>
  <si>
    <t>Módulo 1 – Composição da Remuneração</t>
  </si>
  <si>
    <t>Módulo 2 – Benefícios Mensais e Diários</t>
  </si>
  <si>
    <t>Módulo 3 – Insumos Diversos</t>
  </si>
  <si>
    <t>Módulo 4 – Encargos Sociais e Trabalhistas</t>
  </si>
  <si>
    <t>Módulo 5 – Custos indiretos, tributos e lucro</t>
  </si>
  <si>
    <t>Fator K</t>
  </si>
  <si>
    <t>Quadro de provisionamento, de acordo com o disposto no Anexo VII da IN/SLTI/MPOG  nº  02/2008, atualizada.</t>
  </si>
  <si>
    <t>Item</t>
  </si>
  <si>
    <t>Percentual (%)</t>
  </si>
  <si>
    <t xml:space="preserve">   13º (décimo terceiro) salário</t>
  </si>
  <si>
    <t xml:space="preserve">   Férias e um terço constitucional</t>
  </si>
  <si>
    <t xml:space="preserve">  Multa sobre FGTS e contribuição social sobre o aviso prévio indenizado e sobre o aviso prévio trabalhado</t>
  </si>
  <si>
    <r>
      <rPr>
        <sz val="10"/>
        <color theme="1"/>
        <rFont val="Times New Roman"/>
        <charset val="134"/>
      </rPr>
      <t xml:space="preserve">   Incidência do Submódulo 4.1 sobre férias, um terço constitucional de férias e 13º (décimo terceiro) salário </t>
    </r>
    <r>
      <rPr>
        <b/>
        <sz val="10"/>
        <color indexed="8"/>
        <rFont val="Times New Roman"/>
        <charset val="134"/>
      </rPr>
      <t>*</t>
    </r>
  </si>
  <si>
    <t>Total</t>
  </si>
  <si>
    <t>* Considerando as alíquotas de contribuição de 1% (um por cento), 2% (dois por cento) ou 3% (três por cento), referentes ao grau de risco de acidente do trabalho, previstas no art. 22, inciso II, da Lei  nº  8.212/1991.</t>
  </si>
  <si>
    <t>ORIENTAÇÕES</t>
  </si>
  <si>
    <t xml:space="preserve">PLANILHA DE COMPOSIÇÃO DE CUSTOS E FORMAÇÃO DE PREÇOS </t>
  </si>
  <si>
    <r>
      <rPr>
        <sz val="10"/>
        <color rgb="FF000000"/>
        <rFont val="Arial"/>
        <charset val="134"/>
      </rPr>
      <t xml:space="preserve">Tendo em vista as peculiaridades da contratação ora proposta, faz-se essencial os seguintes esclarecimentos referentes às planilhas estimativas de custos, os quais </t>
    </r>
    <r>
      <rPr>
        <b/>
        <sz val="10"/>
        <color indexed="8"/>
        <rFont val="Arial"/>
        <charset val="134"/>
      </rPr>
      <t xml:space="preserve">deverão ser observados pelas empresas licitantes </t>
    </r>
    <r>
      <rPr>
        <sz val="10"/>
        <color indexed="8"/>
        <rFont val="Arial"/>
        <charset val="134"/>
      </rPr>
      <t>quando da elaboração de suas propostas de preços:</t>
    </r>
  </si>
  <si>
    <t>1.    Para a elaboração das Planilhas de Custos e Formação de Preços das categorias profissionais vinculadas à execução do serviço, foi considerado o piso salarial estabelecido na convenção coletiva de trabalho do sindicato dos trabalhadores envolvidos na prestação dos serviços ora terceirizados, vigentes neste ano, no Estado em que os serviços serão prestados.</t>
  </si>
  <si>
    <t>2.    As licitantes deverão apresentar as Planilhas de Custos e Formação de Preços com base nas obrigações trabalhistas previstas em convenção coletiva de trabalho, ou outra norma coletiva mais benéfica, aplicável à categoria envolvida na contratação e à qual a licitante esteja obrigada. Para tanto, ressalto o previsto na Instrução Normativa SEGES/MP nº 5/2017:</t>
  </si>
  <si>
    <t>Art. 6º - A Administração não se vincula às disposições contidas em Acordos, Convenções ou Dissídios Coletivos de Trabalho que tratem de pagamento de participação dos trabalhadores nos lucros ou resultados da empresa contratada, de matéria não trabalhista, ou que estabeleçam direitos não previstos em lei, tais como valores ou índices obrigatórios de encargos sociais ou previdenciários, bem como de preços para os insumos relacionados ao exercício da atividade.</t>
  </si>
  <si>
    <r>
      <rPr>
        <sz val="9"/>
        <color rgb="FF000000"/>
        <rFont val="Arial"/>
        <charset val="134"/>
      </rPr>
      <t xml:space="preserve">Art. 57, § 1º - </t>
    </r>
    <r>
      <rPr>
        <i/>
        <sz val="9"/>
        <color indexed="8"/>
        <rFont val="Arial"/>
        <charset val="134"/>
      </rPr>
      <t>É vedada a inclusão, por ocasião da repactuação, de benefícios não previstos na proposta inicial, exceto quando se tornarem obrigatórios por força de instrumento legal, Acordo, Convenção ou Dissídio Coletivo de Trabalho, observado o disposto no art. 6º desta Instrução Normativa</t>
    </r>
    <r>
      <rPr>
        <i/>
        <sz val="9"/>
        <color indexed="30"/>
        <rFont val="Arial"/>
        <charset val="134"/>
      </rPr>
      <t>.</t>
    </r>
    <r>
      <rPr>
        <sz val="9"/>
        <color indexed="30"/>
        <rFont val="Arial"/>
        <charset val="134"/>
      </rPr>
      <t xml:space="preserve"> </t>
    </r>
  </si>
  <si>
    <t>3.    Caso a licitante utilize instrumento coletivo distinto do adotado no Termo de Referência, deverá indicar em sua proposta a convenção coletiva de trabalho ou a norma coletiva a que esteja obrigada.</t>
  </si>
  <si>
    <t>4.    As planilhas que compõem a proposta de preços deverão ser individualizadas por categoria e consolidadas para a proposta para contratação.</t>
  </si>
  <si>
    <t xml:space="preserve">5.    Quando a contração envolver mais de uma categoria profissional, com datas-base diferenciadas, a repactuação deverá ser dividida em tantas quanto forem os acordos, dissídios ou convenções coletivas das categorias envolvidas na contratação. </t>
  </si>
  <si>
    <t xml:space="preserve">6.   O custo dos equipamentos (quando houver) deverá ser apresentado na forma de depreciação, apurada de acordo com o prazo de vida útil estipulado para cada item. Após esse período, o seu valor deverá ser zerado na planilha de custo ou o equipamento deverá ser substituído por outro em pleno funcionamento e conservação. A Contratada deverá apresentar a metodologia utilizada para o cálculo da depreciação. </t>
  </si>
  <si>
    <t>7.   O orçamento dos custos dos serviços foi estimado levando-se em consideração empresas optantes pelo Lucro Presumido. Não obstante, a licitante deverá elaborar sua proposta e, por conseguinte, sua planilha de custos com base no regime de tributação ao qual estará submetido durante a execução do contrato.</t>
  </si>
  <si>
    <t>8.    Não serão aceitas propostas com valores superiores aos estimados.</t>
  </si>
  <si>
    <t>PLANILHA DE CUSTOS E FORMAÇÃO DE PREÇOS</t>
  </si>
  <si>
    <t>Data de apresentação da proposta (dia/mês/ano)</t>
  </si>
  <si>
    <t>Município/UF:</t>
  </si>
  <si>
    <t>Nossa Senhora da Glória/SE</t>
  </si>
  <si>
    <t>Ano Acordo, Convenção ou Sentença Normativa em Dissídio</t>
  </si>
  <si>
    <t>CCT SE000032/2020</t>
  </si>
  <si>
    <t>Nº de meses de execursão contratual</t>
  </si>
  <si>
    <t>12 Meses</t>
  </si>
  <si>
    <t xml:space="preserve">                                                   IDENTIFICAÇÃO DOS SERVIÇOS </t>
  </si>
  <si>
    <t>Unidade de Medida</t>
  </si>
  <si>
    <t>Posto de Agente de Limpeza, 44 horas semanais</t>
  </si>
  <si>
    <t>Tipo de serviço (mesmo serviço com características distintas)</t>
  </si>
  <si>
    <t>Limpeza</t>
  </si>
  <si>
    <t>Classificação Brasileira de Ocupações</t>
  </si>
  <si>
    <t>5143-20</t>
  </si>
  <si>
    <t>Salário Normativo da Categoria Profissional</t>
  </si>
  <si>
    <t>Categoria Profissional (vinculada à execução contratual)</t>
  </si>
  <si>
    <t>Agente de Limpeza</t>
  </si>
  <si>
    <r>
      <rPr>
        <sz val="10"/>
        <color theme="1"/>
        <rFont val="宋体"/>
        <charset val="134"/>
      </rPr>
      <t> </t>
    </r>
    <r>
      <rPr>
        <b/>
        <sz val="10"/>
        <color indexed="8"/>
        <rFont val="宋体"/>
        <charset val="134"/>
      </rPr>
      <t>MÓDULO 1: COMPOSIÇÃO DA REMUNERAÇÃO</t>
    </r>
  </si>
  <si>
    <t xml:space="preserve">Salário Base                                                                         </t>
  </si>
  <si>
    <t>MÓDULO 2: ENCARGOS E BENEFÍCIOS ANUAIS, MENSAIS E DIÁRIOS</t>
  </si>
  <si>
    <t>2.1</t>
  </si>
  <si>
    <t>13º (décimo terceiro) Salário, Férias e Adicional de Férias</t>
  </si>
  <si>
    <t>13º (décimo terceiro) Salário</t>
  </si>
  <si>
    <t>Férias e Adicional de Férias</t>
  </si>
  <si>
    <t>2.2</t>
  </si>
  <si>
    <t> Encargos Previdenciários (GPS), Fundo de Garantia por Tempo de Serviço (FGTS) e outras contribuições.</t>
  </si>
  <si>
    <t xml:space="preserve">INSS </t>
  </si>
  <si>
    <t>Salário Educação</t>
  </si>
  <si>
    <t>SAT</t>
  </si>
  <si>
    <t>SESC ou SESI</t>
  </si>
  <si>
    <t>SENAI - SENAC</t>
  </si>
  <si>
    <t>SEBRAE</t>
  </si>
  <si>
    <t>INCRA</t>
  </si>
  <si>
    <t>2.3</t>
  </si>
  <si>
    <t>Vale transporte (CLÁUSULA DÉCIMA da CCT SE000032/2020)</t>
  </si>
  <si>
    <t>-</t>
  </si>
  <si>
    <t>Auxílio alimentação (CLÁUSULA NONA da CCT SE000032/2020)</t>
  </si>
  <si>
    <t>Assistência Social Familiar (CLÁUSULA DÉCIMA TERCEIRA da CCT SE000032/2020)</t>
  </si>
  <si>
    <t>Benefício ao Trabalhador (CLÁUSULA DÉCIMA QUARTA da CCT SE000032/2020)</t>
  </si>
  <si>
    <t>Quadro Resumo do Módulo 2 - Encargos e Benefícios anuais, mensais e diários</t>
  </si>
  <si>
    <t>GPS, FGTS e outras contribuições</t>
  </si>
  <si>
    <t>MÓDULO 3 - PROVISÃO PARA RECISÃO</t>
  </si>
  <si>
    <t>Provisão Para Rescisão</t>
  </si>
  <si>
    <t>Incidência do FGTS sobre aviso prévio indenizado</t>
  </si>
  <si>
    <t>Multa do FGTS sobre o API e Multa do FGTS sobre o APT</t>
  </si>
  <si>
    <t xml:space="preserve">Aviso prévio trabalhado  </t>
  </si>
  <si>
    <t>Incidência dos encargos do submódulo 2.2 sobre aviso prévio trabalhado</t>
  </si>
  <si>
    <t>Multa do FGTS e contribuição social sobre o aviso prévio trabalhado</t>
  </si>
  <si>
    <t>MÓDULO 4 - CUSTO DA REPOSIÇÃO DO PROFISSIONAL AUSENTE</t>
  </si>
  <si>
    <t>Ausências Legais</t>
  </si>
  <si>
    <t>Férias</t>
  </si>
  <si>
    <t>Licença-Paternidade</t>
  </si>
  <si>
    <t>Ausência por acidente de trabalho</t>
  </si>
  <si>
    <t>Quadro Resumo do Módulo 4 - Custo de Reposição do Profissional Ausente</t>
  </si>
  <si>
    <t>Ausencias legais</t>
  </si>
  <si>
    <t>MÓDULO 5 - INSUMOS DIVERSOS</t>
  </si>
  <si>
    <t>Uniformes</t>
  </si>
  <si>
    <t>Materiais/Equipamentos (aba "Planilha Materiais")</t>
  </si>
  <si>
    <r>
      <rPr>
        <sz val="10"/>
        <rFont val="Calibri"/>
        <charset val="134"/>
      </rPr>
      <t> </t>
    </r>
    <r>
      <rPr>
        <b/>
        <sz val="10"/>
        <rFont val="Calibri"/>
        <charset val="134"/>
      </rPr>
      <t>MÓDULO 6 - CUSTOS INDIRETOS, TRIBUTOS E LUCRO</t>
    </r>
  </si>
  <si>
    <t>Custos Indiretos</t>
  </si>
  <si>
    <t>C1. Tributos Federais</t>
  </si>
  <si>
    <t>C1.1. PIS</t>
  </si>
  <si>
    <t>C1.2. COFINS</t>
  </si>
  <si>
    <t>C.2. Tributos Estaduais</t>
  </si>
  <si>
    <t>C.2.1. ISS</t>
  </si>
  <si>
    <t>C.3. Tributos Municipais (especificar)</t>
  </si>
  <si>
    <t xml:space="preserve">FATOR K </t>
  </si>
  <si>
    <t>QUADRO-RESUMO DO CUSTO POR EMPREGADO</t>
  </si>
  <si>
    <t>Mão-de-obra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</si>
  <si>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</si>
  <si>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</si>
  <si>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</si>
  <si>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</si>
  <si>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</si>
  <si>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</si>
  <si>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</si>
  <si>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 xml:space="preserve"> VALOR TOTAL DO POSTO = 1 AGENTE DE LIMPEZA</t>
  </si>
  <si>
    <t>RELAÇÃO DE MATERIAIS NECESSÁRIOS PARA EXECUÇÃO DO SERVIÇO</t>
  </si>
  <si>
    <t>ITEM</t>
  </si>
  <si>
    <t>ESPECIFICAÇÃO</t>
  </si>
  <si>
    <t>UNIDADE</t>
  </si>
  <si>
    <t>QUANTIDADE</t>
  </si>
  <si>
    <t>VALOR UNIT. ESTIMADO (R$)</t>
  </si>
  <si>
    <t>VALOR TOTAL ESTIMADO (R$)</t>
  </si>
  <si>
    <t>Água sanitária – composição: hipoclorito de sódio e água; princípio ativo: hipoclorito de sódio; teor de cloro ativo: 2,0% a 2,5% p/p.</t>
  </si>
  <si>
    <t>Litro</t>
  </si>
  <si>
    <t>ÁLCOOL GEL 70 % (70 ºgl), indicado para assepsia e desinfecção da pele, incolor, frasco com1 l., de 1ª qualidade, 92° a 93°.</t>
  </si>
  <si>
    <t xml:space="preserve">Balde, nome balde de plástico de uso doméstico. Capacidade para 20 (vinte) litros com alça em arame galvanizado. </t>
  </si>
  <si>
    <t>Unid.</t>
  </si>
  <si>
    <t xml:space="preserve">Desodorizador, essência lavanda, apresentação aerossol, aplicação aromatizador de ambiente, biodegradável.  Fraco Aerossol não inferior a 360ml. </t>
  </si>
  <si>
    <t>Detergente líquido de 1ª qualidade para limpeza de pisos de banheiros e superfícies brancas, 500 ml</t>
  </si>
  <si>
    <t>Esponja limpeza, material espuma/ fibra sintética, formato retangular, abrasividade alta / mínima, aplicação limpeza geral, dupla face, 110mm, 75mm, 20ml, em embalagem individual.</t>
  </si>
  <si>
    <t xml:space="preserve">Flanela para limpeza, flanela, 40 cm x 60 cm. Cor branca, 1º qualidade. </t>
  </si>
  <si>
    <t>Lã de aço, pacote com 4 unidades.</t>
  </si>
  <si>
    <t>Pacote</t>
  </si>
  <si>
    <t>Limpa vidros, Líquido, COMPOSIÇÃO: Lauril éter sulfato de sódio, coadjuvantes, corante e água, Biodegradável, APLICAÇÃO: Limpeza de vidros em geral, TAMPA: Pulverizador, Frasco com 500ml.</t>
  </si>
  <si>
    <t>Galão 5l</t>
  </si>
  <si>
    <t>Lustra Móveis lavanda 200 ml.</t>
  </si>
  <si>
    <t>Luvas de látex natural de 1° qualidade</t>
  </si>
  <si>
    <t>Par</t>
  </si>
  <si>
    <t>Papel higiênico, celulose virgem, 30 m x 10 cm cada, picotado, folhas duplas, cor branca, extra macio. Fardo com 64 rolos.</t>
  </si>
  <si>
    <t xml:space="preserve">Papel toalha interfolhado branco de 1° qualidade extraluxo, 2 dobra, dimensões: 23cm x 22cm, com tolerância de 2 cm para mais ou para menos nas dimensões, interfolhada,  uso em toaletes., fardo c/ 1.000 folhas.  </t>
  </si>
  <si>
    <t>Fardo</t>
  </si>
  <si>
    <t>Pá de lixo de alumínio.Pá coletora lixo, material coletor alumínio, material cabo madeira plastificada, comprimento cabo de 80 cm, comprimento 20 cm.</t>
  </si>
  <si>
    <t>Rodo plástico para piso, com perfil duplo de borracha porosa, 40 cm, com cabo rosqueável revestido em plástico.</t>
  </si>
  <si>
    <t>Rodo plástico para piso, com perfil duplo de borracha porosa, 60 cm, com cabo rosqueável revestido em plástico.</t>
  </si>
  <si>
    <t xml:space="preserve">Sabonete líquido cremoso perolado de de 1° qualidade (de odor agradável), com ph neutro concentrado . Dermatologicamente testado e aprovado. </t>
  </si>
  <si>
    <t>Sabão em pó, lavar roupas e limpeza geral, alvejante e amaciante, campestre. Caixa ou Refil de 500kg.</t>
  </si>
  <si>
    <t>Saco para lixo de 100 litros cada fardo com 100 unidades,resistente ao peso mínimo de 5kg,  cor preta.</t>
  </si>
  <si>
    <t>Saco para lixo de 60 litros, resistente, cada fardo com 100 unidades, cor preta.</t>
  </si>
  <si>
    <t>Saco para lixo de 40 litros,  resistente, cada fardo com 100 unidades, cor preta.</t>
  </si>
  <si>
    <t>Vassoura, material cerdas pêlo sintético de no mínimo 7 cm, com 40 cm de largura,   cabo em madeira roscado de no mínimo 1,20m, material cepa madeira</t>
  </si>
  <si>
    <t>Vassoura, material cerdas pêlo sintético de no mínimo 7 cm, com 60 cm de largura,   cabo em madeira roscado de no mínimo 1,20m, material cepa madeira</t>
  </si>
  <si>
    <t>Saco de pano para limpeza de piso na cor branca, material 100% algodão, comprimento minimo 70cm, largura 50cm.</t>
  </si>
  <si>
    <t>Vassoura de piaçava, tamanho médio 28 cm, com cabo roqueável resistente de madeira plastificado</t>
  </si>
  <si>
    <t>Vassoura limpa teto com cabo de madeira, material cerdas palha, material cepa madeira, comprimento mínimo da cepa 15cm, características adicionais com cabo madeira de 2 m, largura cepa 15cm</t>
  </si>
  <si>
    <t>Vassoura Nylon.</t>
  </si>
  <si>
    <t>Vassourinha para limpar vaso.</t>
  </si>
  <si>
    <t>Desinfetante perfumado. Desinfetante, fragancia  lavanda; composição à base de quatemário de amônio, características adicionais com aroma, pricipio ativo cloreto alquidimetibenzil amônio + tensoativos, teor ativo em 0,4%,</t>
  </si>
  <si>
    <t>Detergente, composição tesoativos aniônicos, coadjuvante, preservantes,, componente ativo linear alquibenzeno sulfonato de sódio, aplicação remoção de gorduras de louças, talheres e panelas, aroma neutro, características adicionais contém tensoativo biodegradável. Selo registro MS/ANVISA. Frasco com 500 ml.</t>
  </si>
  <si>
    <t>Pastilha sanitária com 12 unidades. DESODORIZADOR SANITÁRIO para vaso sanitário.</t>
  </si>
  <si>
    <t>Caixa</t>
  </si>
  <si>
    <t>Espanador de 1° qualidade.</t>
  </si>
  <si>
    <t>Mascara protetora de poeira.</t>
  </si>
  <si>
    <t>Pano Multiuso picotado Tipo Perfex 30 cm - Rolo 300 metros.</t>
  </si>
  <si>
    <t>Rolo</t>
  </si>
  <si>
    <t>Pano para limpeza de prato.Pano de prato branco em 100% algodão, liso, alvejado</t>
  </si>
  <si>
    <t>Cera acrílica autobrilhante, 5l, cx com 4.</t>
  </si>
  <si>
    <t>PLANILHA DE CUSTOS E FORMAÇÃO DE PREÇOS DA ADMINISTRAÇÃO</t>
  </si>
  <si>
    <t>PRODUTIVIDADE, Nº DE AGENTES DE LIMPEZA E PREÇOS UNITÁRIO, MENSAL E ANUAL</t>
  </si>
  <si>
    <t>PREÇO MENSAL POR M² (metro quadrado)</t>
  </si>
  <si>
    <t>ÁREA INTERNA</t>
  </si>
  <si>
    <t>Tipo de área</t>
  </si>
  <si>
    <t>Área a ser limpa (m²)</t>
  </si>
  <si>
    <t>Parâmetros de Produtividade, IN 5/2017, Anexo VI-B, item 3</t>
  </si>
  <si>
    <t>Produtividade Pretendida (m²)</t>
  </si>
  <si>
    <t>Nº de serventes</t>
  </si>
  <si>
    <t>Preço homem/mês (R$)</t>
  </si>
  <si>
    <t>Valor Unitário (R$/m²)</t>
  </si>
  <si>
    <t>Valor Total</t>
  </si>
  <si>
    <t>Valor m² por área</t>
  </si>
  <si>
    <t>Informações Complementares</t>
  </si>
  <si>
    <t>Mínima</t>
  </si>
  <si>
    <t>Máxima</t>
  </si>
  <si>
    <t>Áreas Internas</t>
  </si>
  <si>
    <t>Tipo de área e produtividades mínima e máxima (colunas A, F e G) foram levantadas de acordo com o anexo VI-B, item 3 da IN 5/2017. Área a ser limpa (coluna E): é a área de limpeza que a administração pretente contratar. Estas informações não devem ser alteradas pela licitante; Produtividade pretendida (coluna H): a licitante poderá trabalhar com valores dentro dos limites mínimo e máximo estabelecidos; Nº de serventes (coluna I): quantidade necessária de mão de obra em função da área a ser limpa e da produtividade ofertada (área/produtividade); Preço do homem/mês (coluna J): preço apurado na planilha de composição de custo da mão de obra (Planilha Agente de Limpeza); Valor unitário (coluna K): corresponde ao custo por m² de área, calculada da seguinte forma: 1 / produtividade ofertada * preço homem mês; Valor total (coluna L): área a ser limpa (coluna E) multiplicado pelo custo unitário (coluna K); Valor m² por área (coluna M): razão entre o valor total (coluna L) e a área interna total (coluna E).</t>
  </si>
  <si>
    <t>Valores Totais Área Interna</t>
  </si>
  <si>
    <r>
      <rPr>
        <b/>
        <sz val="11"/>
        <rFont val="Calibri"/>
        <charset val="134"/>
      </rPr>
      <t>Coluna E:</t>
    </r>
    <r>
      <rPr>
        <sz val="11"/>
        <color rgb="FF000000"/>
        <rFont val="Calibri"/>
        <charset val="134"/>
      </rPr>
      <t xml:space="preserve"> Somatório das áreas. </t>
    </r>
    <r>
      <rPr>
        <b/>
        <sz val="11"/>
        <rFont val="Calibri"/>
        <charset val="134"/>
      </rPr>
      <t>Coluna I:</t>
    </r>
    <r>
      <rPr>
        <sz val="11"/>
        <color rgb="FF000000"/>
        <rFont val="Calibri"/>
        <charset val="134"/>
      </rPr>
      <t xml:space="preserve"> somatório do número de serventes necessários por área. </t>
    </r>
    <r>
      <rPr>
        <b/>
        <sz val="11"/>
        <rFont val="Calibri"/>
        <charset val="134"/>
      </rPr>
      <t>Coluna L:</t>
    </r>
    <r>
      <rPr>
        <sz val="11"/>
        <color rgb="FF000000"/>
        <rFont val="Calibri"/>
        <charset val="134"/>
      </rPr>
      <t xml:space="preserve"> somatório dos valores totais por área.</t>
    </r>
  </si>
  <si>
    <t>ÁREA INTERNA (Laboratórios)</t>
  </si>
  <si>
    <t>Áreas Internas (Laboratórios)</t>
  </si>
  <si>
    <t>ÁREA EXTERNA</t>
  </si>
  <si>
    <t>Áreas Externas</t>
  </si>
  <si>
    <t>Mesma metodologia de cálculo dos itens acima.</t>
  </si>
  <si>
    <t>Valores Totais Área Externa</t>
  </si>
  <si>
    <t>ESQUADRIAS (frequência mensal)</t>
  </si>
  <si>
    <t>Frequência no mês (horas)</t>
  </si>
  <si>
    <t>Jornada de trabalho no mês (horas)</t>
  </si>
  <si>
    <t>Ki</t>
  </si>
  <si>
    <t>b) face externa/Interna sem exposição a situação de risco</t>
  </si>
  <si>
    <r>
      <rPr>
        <b/>
        <sz val="11"/>
        <rFont val="Calibri"/>
        <charset val="134"/>
      </rPr>
      <t>Tipo de área e produtividades mínima e máxima (colunas A, C e D)</t>
    </r>
    <r>
      <rPr>
        <sz val="11"/>
        <color rgb="FF000000"/>
        <rFont val="Calibri"/>
        <charset val="134"/>
      </rPr>
      <t xml:space="preserve"> foram levantadas de acordo com o anexo VI-B, item 3 da IN 5/2017. </t>
    </r>
    <r>
      <rPr>
        <b/>
        <sz val="11"/>
        <rFont val="Calibri"/>
        <charset val="134"/>
      </rPr>
      <t>Área a ser limpa (coluna B)</t>
    </r>
    <r>
      <rPr>
        <sz val="11"/>
        <color rgb="FF000000"/>
        <rFont val="Calibri"/>
        <charset val="134"/>
      </rPr>
      <t xml:space="preserve">: é a área de limpeza que a administração pretente contratar. Estas informações não devem ser alteradas pela licitante; </t>
    </r>
    <r>
      <rPr>
        <b/>
        <sz val="11"/>
        <rFont val="Calibri"/>
        <charset val="134"/>
      </rPr>
      <t>Produtividade pretendida (coluna E)</t>
    </r>
    <r>
      <rPr>
        <sz val="11"/>
        <color rgb="FF000000"/>
        <rFont val="Calibri"/>
        <charset val="134"/>
      </rPr>
      <t xml:space="preserve">: a licitante poderá trabalhar com valores dentro dos limites mínimo e máximo estabelecidos;  </t>
    </r>
    <r>
      <rPr>
        <b/>
        <sz val="11"/>
        <rFont val="Calibri"/>
        <charset val="134"/>
      </rPr>
      <t>Frequência no mês (coluna F)</t>
    </r>
    <r>
      <rPr>
        <sz val="11"/>
        <color rgb="FF000000"/>
        <rFont val="Calibri"/>
        <charset val="134"/>
      </rPr>
      <t xml:space="preserve">: Frequência sugerida em horas por mês conforme item 6 do anexo VII-D da IN SEGES/MPDG 05/2017; </t>
    </r>
    <r>
      <rPr>
        <b/>
        <sz val="11"/>
        <rFont val="Calibri"/>
        <charset val="134"/>
      </rPr>
      <t>Jornada de trabalho no mês (coluna G):</t>
    </r>
    <r>
      <rPr>
        <sz val="11"/>
        <color rgb="FF000000"/>
        <rFont val="Calibri"/>
        <charset val="134"/>
      </rPr>
      <t xml:space="preserve"> 188,76 (4,29 semanas no mês x 44 horas semanais ≅ 188,76); </t>
    </r>
    <r>
      <rPr>
        <b/>
        <sz val="11"/>
        <rFont val="Calibri"/>
        <charset val="134"/>
      </rPr>
      <t>Ki (coluna H)</t>
    </r>
    <r>
      <rPr>
        <sz val="11"/>
        <color rgb="FF000000"/>
        <rFont val="Calibri"/>
        <charset val="134"/>
      </rPr>
      <t xml:space="preserve">: Coeficiente de produtividade, apurado da seguinte forma: (1/produtividade) * frequência de horas no mês * (1/jornada de trabalho no mês); </t>
    </r>
    <r>
      <rPr>
        <b/>
        <sz val="11"/>
        <rFont val="Calibri"/>
        <charset val="134"/>
      </rPr>
      <t>Nº de serventes (coluna I)</t>
    </r>
    <r>
      <rPr>
        <sz val="11"/>
        <color rgb="FF000000"/>
        <rFont val="Calibri"/>
        <charset val="134"/>
      </rPr>
      <t xml:space="preserve">: quantidade necessária de mão de obra em função da área a ser limpa e da produtividade ofertada (área/produtividade). </t>
    </r>
    <r>
      <rPr>
        <b/>
        <sz val="11"/>
        <rFont val="Calibri"/>
        <charset val="134"/>
      </rPr>
      <t>Preço do homem/mês (coluna J)</t>
    </r>
    <r>
      <rPr>
        <sz val="11"/>
        <color rgb="FF000000"/>
        <rFont val="Calibri"/>
        <charset val="134"/>
      </rPr>
      <t xml:space="preserve">: preço apurado na planilha de composição de custo da mão de obra (Planilha Agente de Limpeza); </t>
    </r>
    <r>
      <rPr>
        <b/>
        <sz val="11"/>
        <rFont val="Calibri"/>
        <charset val="134"/>
      </rPr>
      <t>Valor unitário (coluna K)</t>
    </r>
    <r>
      <rPr>
        <sz val="11"/>
        <color rgb="FF000000"/>
        <rFont val="Calibri"/>
        <charset val="134"/>
      </rPr>
      <t xml:space="preserve">: corresponde ao custo por m² de área, calculada da seguinte forma: Ki * preço homem mês; </t>
    </r>
    <r>
      <rPr>
        <b/>
        <sz val="11"/>
        <rFont val="Calibri"/>
        <charset val="134"/>
      </rPr>
      <t>Valor total (coluna L)</t>
    </r>
    <r>
      <rPr>
        <sz val="11"/>
        <color rgb="FF000000"/>
        <rFont val="Calibri"/>
        <charset val="134"/>
      </rPr>
      <t xml:space="preserve">: área a ser limpa (coluna B) multiplicado pelo custo unitário (coluna K); </t>
    </r>
    <r>
      <rPr>
        <b/>
        <sz val="11"/>
        <rFont val="Calibri"/>
        <charset val="134"/>
      </rPr>
      <t>Valor m² por área (coluna M)</t>
    </r>
    <r>
      <rPr>
        <sz val="11"/>
        <color rgb="FF000000"/>
        <rFont val="Calibri"/>
        <charset val="134"/>
      </rPr>
      <t>: razão entre o valor total (coluna L) e a área interna total (coluna B).</t>
    </r>
  </si>
  <si>
    <t>Valores Totais Esquadrias (frequência mensal)</t>
  </si>
  <si>
    <r>
      <rPr>
        <b/>
        <sz val="11"/>
        <rFont val="Calibri"/>
        <charset val="134"/>
      </rPr>
      <t>Coluna B:</t>
    </r>
    <r>
      <rPr>
        <sz val="11"/>
        <color rgb="FF000000"/>
        <rFont val="Calibri"/>
        <charset val="134"/>
      </rPr>
      <t xml:space="preserve"> Somatório das áreas. </t>
    </r>
    <r>
      <rPr>
        <b/>
        <sz val="11"/>
        <rFont val="Calibri"/>
        <charset val="134"/>
      </rPr>
      <t>Coluna I</t>
    </r>
    <r>
      <rPr>
        <sz val="11"/>
        <color rgb="FF000000"/>
        <rFont val="Calibri"/>
        <charset val="134"/>
      </rPr>
      <t xml:space="preserve">: somatório do número de serventes necessários por área. </t>
    </r>
    <r>
      <rPr>
        <b/>
        <sz val="11"/>
        <rFont val="Calibri"/>
        <charset val="134"/>
      </rPr>
      <t>Coluna L</t>
    </r>
    <r>
      <rPr>
        <sz val="11"/>
        <color rgb="FF000000"/>
        <rFont val="Calibri"/>
        <charset val="134"/>
      </rPr>
      <t>: somatório dos valores totais por área.</t>
    </r>
  </si>
  <si>
    <t>QUADRO RESUMO DA PROPOSTA</t>
  </si>
  <si>
    <t>TIPO DE ÁREA</t>
  </si>
  <si>
    <t>Área (m²)</t>
  </si>
  <si>
    <t>PREÇO MENSAL UNITÁRIO</t>
  </si>
  <si>
    <t>SUBTOTAL</t>
  </si>
  <si>
    <t>I.A – Área Interna</t>
  </si>
  <si>
    <r>
      <rPr>
        <b/>
        <sz val="11"/>
        <rFont val="Calibri"/>
        <charset val="134"/>
      </rPr>
      <t>Área (m²) (coluna C):</t>
    </r>
    <r>
      <rPr>
        <sz val="11"/>
        <color rgb="FF000000"/>
        <rFont val="Calibri"/>
        <charset val="134"/>
      </rPr>
      <t xml:space="preserve"> Valores transferidos do quadro acima para cada tipo de área.
</t>
    </r>
    <r>
      <rPr>
        <b/>
        <sz val="11"/>
        <rFont val="Calibri"/>
        <charset val="134"/>
      </rPr>
      <t>Preço mensal unitário (coluna F):</t>
    </r>
    <r>
      <rPr>
        <sz val="11"/>
        <color rgb="FF000000"/>
        <rFont val="Calibri"/>
        <charset val="134"/>
      </rPr>
      <t xml:space="preserve"> Valores transferidos do quadro acima para cada tipo de área.
</t>
    </r>
    <r>
      <rPr>
        <b/>
        <sz val="11"/>
        <rFont val="Calibri"/>
        <charset val="134"/>
      </rPr>
      <t>Subtotal:</t>
    </r>
    <r>
      <rPr>
        <sz val="11"/>
        <color rgb="FF000000"/>
        <rFont val="Calibri"/>
        <charset val="134"/>
      </rPr>
      <t xml:space="preserve"> multiplicação entre a área a ser limpa (coluna D e o preço unitário (coluna I).</t>
    </r>
  </si>
  <si>
    <t>I.B - Área Interna (Laboratórios)</t>
  </si>
  <si>
    <t>II – Área Externa</t>
  </si>
  <si>
    <t>III – Esquadria Externa</t>
  </si>
  <si>
    <t>IV - Materiais/Equipamentos</t>
  </si>
  <si>
    <t>Valor Mensal da Proposta</t>
  </si>
  <si>
    <t>Somatório dos itens acima.</t>
  </si>
  <si>
    <t>Valor Anual da Proposta</t>
  </si>
  <si>
    <t>Valor mensal, multiplicado por 12, a fim de se alcançar o valor anual dos serviços.</t>
  </si>
  <si>
    <t>Total M²</t>
  </si>
  <si>
    <t>Somatório das áreas a serem limpas.</t>
  </si>
  <si>
    <t>Total Geral de Colaboradores Necessários</t>
  </si>
  <si>
    <t>Somatório do número de agentes de limpeza necessários em cada área.</t>
  </si>
  <si>
    <t>Total Geral de Colaboradores Necessários (Arredondamento):</t>
  </si>
  <si>
    <t>Arredondamento do item acima.</t>
  </si>
  <si>
    <t>CATEGORIA PROFISSIONAL:  Servente de limpeza</t>
  </si>
  <si>
    <t>Ano Acordo, Convenção ou Sentença Normativa em Dissídio Coletivo _ até 31dez14</t>
  </si>
  <si>
    <t>Limpeza, asseio e conservação</t>
  </si>
  <si>
    <t>M²</t>
  </si>
  <si>
    <t>11.992,75 - (14 profissionais)</t>
  </si>
  <si>
    <t>Limpeza e conservação</t>
  </si>
  <si>
    <t>Equipamentos (depreciação)</t>
  </si>
  <si>
    <r>
      <rPr>
        <sz val="9.5"/>
        <color rgb="FFFF0000"/>
        <rFont val="Arial Narrow"/>
        <charset val="134"/>
      </rPr>
      <t xml:space="preserve">Seguro acidente do trabalho </t>
    </r>
    <r>
      <rPr>
        <sz val="10"/>
        <color indexed="10"/>
        <rFont val="Arial Narrow"/>
        <charset val="134"/>
      </rPr>
      <t>(1, 2 ou 3% - art. 22, inciso II, Lei nº 8.212/91)</t>
    </r>
  </si>
  <si>
    <t>Férias e terço constitucional de férias (IN/SLTI/MPOG  nº 02/2008 atualizada)</t>
  </si>
  <si>
    <t xml:space="preserve">Licença maternidade/paternidade </t>
  </si>
  <si>
    <t>Incidência do submódulo 4.1 sobre o custo de reposição</t>
  </si>
  <si>
    <t>Afastamento maternidade/pqaternidade</t>
  </si>
  <si>
    <t>MÓDULO 5: CUSTOS INDIRETOS, TRIBUTOS E LUCRO</t>
  </si>
  <si>
    <t>Mão de obra vinculada à execução contratual (valor por empregado)</t>
  </si>
  <si>
    <t>CATEGORIA PROFISSIONAL:  Jauzeiro</t>
  </si>
  <si>
    <t>Limpeza, asseio e conservação - Esquadria externa - face externa / fachada do prédio (envidraçada, granito ou outro material)</t>
  </si>
  <si>
    <t>2.344,26 m² (01 profissional)</t>
  </si>
  <si>
    <t>Jauzeiro</t>
  </si>
  <si>
    <r>
      <rPr>
        <sz val="9"/>
        <color indexed="8"/>
        <rFont val="Arial Narrow"/>
        <charset val="134"/>
      </rPr>
      <t>Seguro acidente do trabalho</t>
    </r>
    <r>
      <rPr>
        <sz val="9"/>
        <color indexed="10"/>
        <rFont val="Arial Narrow"/>
        <charset val="134"/>
      </rPr>
      <t xml:space="preserve"> (1, 2 ou 3%) - art. 22, inciso II, Lei nº 8.212/91)</t>
    </r>
  </si>
  <si>
    <t>13º Salário e Adicional Férias</t>
  </si>
  <si>
    <t>Incidência do submódulo 4.1 sobre 13º e Férias</t>
  </si>
  <si>
    <r>
      <rPr>
        <b/>
        <sz val="10"/>
        <color indexed="8"/>
        <rFont val="Arial Narrow"/>
        <charset val="134"/>
      </rPr>
      <t>Afastamento Maternidade</t>
    </r>
    <r>
      <rPr>
        <b/>
        <strike/>
        <sz val="10"/>
        <color indexed="8"/>
        <rFont val="Arial Narrow"/>
        <charset val="134"/>
      </rPr>
      <t>/Paternidade</t>
    </r>
  </si>
  <si>
    <r>
      <rPr>
        <sz val="10"/>
        <color indexed="8"/>
        <rFont val="Arial Narrow"/>
        <charset val="134"/>
      </rPr>
      <t>Afastamento maternidade</t>
    </r>
    <r>
      <rPr>
        <strike/>
        <sz val="10"/>
        <color indexed="8"/>
        <rFont val="Arial Narrow"/>
        <charset val="134"/>
      </rPr>
      <t>/paternidade</t>
    </r>
  </si>
  <si>
    <r>
      <rPr>
        <sz val="10"/>
        <color indexed="8"/>
        <rFont val="Arial Narrow"/>
        <charset val="134"/>
      </rPr>
      <t>Incidência do submódulo 4.1 sobre afastamento maternidade</t>
    </r>
    <r>
      <rPr>
        <strike/>
        <sz val="10"/>
        <color indexed="8"/>
        <rFont val="Arial Narrow"/>
        <charset val="134"/>
      </rPr>
      <t xml:space="preserve"> / paternidade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</si>
</sst>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0.0"/>
    <numFmt numFmtId="165" formatCode="&quot; R$ &quot;#,##0.00\ ;&quot; R$ (&quot;#,##0.00\);&quot; R$ -&quot;#\ ;@\ "/>
    <numFmt numFmtId="166" formatCode="#,##0.0000"/>
    <numFmt numFmtId="167" formatCode="_(&quot;R$ &quot;* #,##0.00_);_(&quot;R$ &quot;* \(#,##0.00\);_(&quot;R$ &quot;* &quot;-&quot;??_);_(@_)"/>
    <numFmt numFmtId="168" formatCode="_(* #,##0.00_);_(* \(#,##0.00\);_(* &quot;-&quot;??_);_(@_)"/>
    <numFmt numFmtId="169" formatCode="0.0000000000000"/>
    <numFmt numFmtId="170" formatCode="[$R$ -416]* #,##0.00\ ;[$R$ -416]* \(#,##0.00\);[$R$ -416]* \-#\ ;\ @\ "/>
    <numFmt numFmtId="171" formatCode="0.0000"/>
    <numFmt numFmtId="172" formatCode="0.00_ "/>
    <numFmt numFmtId="173" formatCode="0.0000%"/>
  </numFmts>
  <fonts count="76">
    <font>
      <sz val="11"/>
      <color theme="1"/>
      <name val="Calibri"/>
      <charset val="134"/>
      <scheme val="minor"/>
    </font>
    <font>
      <sz val="10"/>
      <color indexed="8"/>
      <name val="Arial Narrow"/>
      <charset val="134"/>
    </font>
    <font>
      <b/>
      <u/>
      <sz val="10"/>
      <color rgb="FFFF0000"/>
      <name val="Verdana"/>
      <charset val="134"/>
    </font>
    <font>
      <b/>
      <sz val="10"/>
      <color indexed="8"/>
      <name val="Arial Narrow"/>
      <charset val="134"/>
    </font>
    <font>
      <sz val="10"/>
      <name val="Arial Narrow"/>
      <charset val="134"/>
    </font>
    <font>
      <b/>
      <sz val="9"/>
      <color theme="1"/>
      <name val="Arial Narrow"/>
      <charset val="134"/>
    </font>
    <font>
      <b/>
      <sz val="10"/>
      <color theme="1"/>
      <name val="Arial Narrow"/>
      <charset val="134"/>
    </font>
    <font>
      <b/>
      <sz val="10"/>
      <name val="Arial Narrow"/>
      <charset val="134"/>
    </font>
    <font>
      <sz val="10"/>
      <color theme="1"/>
      <name val="Arial Narrow"/>
      <charset val="134"/>
    </font>
    <font>
      <sz val="10"/>
      <color indexed="9"/>
      <name val="Arial Narrow"/>
      <charset val="134"/>
    </font>
    <font>
      <sz val="10"/>
      <color rgb="FFFF0000"/>
      <name val="Arial Narrow"/>
      <charset val="134"/>
    </font>
    <font>
      <sz val="9"/>
      <color rgb="FFFF0000"/>
      <name val="Arial Narrow"/>
      <charset val="134"/>
    </font>
    <font>
      <sz val="9"/>
      <color rgb="FF00B050"/>
      <name val="Arial Narrow"/>
      <charset val="134"/>
    </font>
    <font>
      <sz val="10"/>
      <color rgb="FF00B050"/>
      <name val="Arial Narrow"/>
      <charset val="134"/>
    </font>
    <font>
      <b/>
      <sz val="10"/>
      <color rgb="FFFF0000"/>
      <name val="Arial Narrow"/>
      <charset val="134"/>
    </font>
    <font>
      <b/>
      <u/>
      <sz val="8"/>
      <color indexed="8"/>
      <name val="Verdana"/>
      <charset val="134"/>
    </font>
    <font>
      <b/>
      <u/>
      <sz val="10"/>
      <color indexed="8"/>
      <name val="Arial Narrow"/>
      <charset val="134"/>
    </font>
    <font>
      <b/>
      <sz val="8"/>
      <color indexed="8"/>
      <name val="Verdana"/>
      <charset val="134"/>
    </font>
    <font>
      <sz val="10"/>
      <color indexed="8"/>
      <name val="Times New Roman"/>
      <charset val="134"/>
    </font>
    <font>
      <sz val="10"/>
      <color theme="1"/>
      <name val="Times New Roman"/>
      <charset val="134"/>
    </font>
    <font>
      <b/>
      <sz val="8"/>
      <color indexed="8"/>
      <name val="Times New Roman"/>
      <charset val="134"/>
    </font>
    <font>
      <sz val="9.5"/>
      <color rgb="FFFF0000"/>
      <name val="Arial Narrow"/>
      <charset val="134"/>
    </font>
    <font>
      <sz val="9.5"/>
      <color rgb="FF00B050"/>
      <name val="Arial Narrow"/>
      <charset val="134"/>
    </font>
    <font>
      <sz val="9"/>
      <color indexed="8"/>
      <name val="Arial Narrow"/>
      <charset val="134"/>
    </font>
    <font>
      <sz val="10"/>
      <color rgb="FF000000"/>
      <name val="Calibri"/>
      <charset val="134"/>
    </font>
    <font>
      <b/>
      <sz val="11"/>
      <color theme="1"/>
      <name val="Calibri"/>
      <charset val="134"/>
    </font>
    <font>
      <sz val="10"/>
      <name val="Calibri"/>
      <charset val="134"/>
    </font>
    <font>
      <sz val="11"/>
      <color theme="1"/>
      <name val="Calibri"/>
      <charset val="134"/>
    </font>
    <font>
      <sz val="10"/>
      <color theme="1"/>
      <name val="Calibri"/>
      <charset val="134"/>
    </font>
    <font>
      <sz val="11"/>
      <color rgb="FF000000"/>
      <name val="Calibri"/>
      <charset val="134"/>
    </font>
    <font>
      <b/>
      <sz val="10"/>
      <color indexed="8"/>
      <name val="Calibri"/>
      <charset val="134"/>
      <scheme val="minor"/>
    </font>
    <font>
      <sz val="10"/>
      <color indexed="8"/>
      <name val="Calibri"/>
      <charset val="134"/>
      <scheme val="minor"/>
    </font>
    <font>
      <sz val="11"/>
      <name val="Calibri"/>
      <charset val="134"/>
      <scheme val="minor"/>
    </font>
    <font>
      <sz val="10"/>
      <name val="Calibri"/>
      <charset val="134"/>
      <scheme val="minor"/>
    </font>
    <font>
      <b/>
      <sz val="11"/>
      <color rgb="FFFF0000"/>
      <name val="Calibri"/>
      <charset val="134"/>
      <scheme val="minor"/>
    </font>
    <font>
      <b/>
      <sz val="11"/>
      <color theme="1"/>
      <name val="Calibri"/>
      <charset val="134"/>
      <scheme val="minor"/>
    </font>
    <font>
      <sz val="10"/>
      <color theme="1"/>
      <name val="Calibri"/>
      <charset val="134"/>
      <scheme val="minor"/>
    </font>
    <font>
      <b/>
      <u/>
      <sz val="10"/>
      <name val="Calibri"/>
      <charset val="134"/>
      <scheme val="minor"/>
    </font>
    <font>
      <b/>
      <sz val="10"/>
      <name val="Calibri"/>
      <charset val="134"/>
      <scheme val="minor"/>
    </font>
    <font>
      <b/>
      <sz val="10"/>
      <color theme="1"/>
      <name val="Calibri"/>
      <charset val="134"/>
      <scheme val="minor"/>
    </font>
    <font>
      <i/>
      <sz val="10"/>
      <name val="Calibri"/>
      <charset val="134"/>
      <scheme val="minor"/>
    </font>
    <font>
      <sz val="10"/>
      <color indexed="8"/>
      <name val="Arial"/>
      <charset val="134"/>
    </font>
    <font>
      <b/>
      <sz val="12"/>
      <color rgb="FF000000"/>
      <name val="Arial"/>
      <charset val="134"/>
    </font>
    <font>
      <b/>
      <sz val="10"/>
      <color rgb="FF000000"/>
      <name val="Arial"/>
      <charset val="134"/>
    </font>
    <font>
      <sz val="10"/>
      <color rgb="FF000000"/>
      <name val="Arial"/>
      <charset val="134"/>
    </font>
    <font>
      <sz val="10"/>
      <name val="Arial"/>
      <charset val="134"/>
    </font>
    <font>
      <i/>
      <sz val="9"/>
      <color rgb="FF000000"/>
      <name val="Arial"/>
      <charset val="134"/>
    </font>
    <font>
      <sz val="9"/>
      <color theme="1"/>
      <name val="Calibri"/>
      <charset val="134"/>
      <scheme val="minor"/>
    </font>
    <font>
      <sz val="9"/>
      <color rgb="FF000000"/>
      <name val="Arial"/>
      <charset val="134"/>
    </font>
    <font>
      <sz val="10"/>
      <color rgb="FF0070C0"/>
      <name val="Arial"/>
      <charset val="134"/>
    </font>
    <font>
      <sz val="11"/>
      <color indexed="8"/>
      <name val="Calibri"/>
      <charset val="134"/>
    </font>
    <font>
      <u/>
      <sz val="11"/>
      <color theme="10"/>
      <name val="Calibri"/>
      <charset val="134"/>
    </font>
    <font>
      <u/>
      <sz val="10"/>
      <color indexed="12"/>
      <name val="Arial"/>
      <charset val="134"/>
    </font>
    <font>
      <b/>
      <sz val="15"/>
      <color indexed="56"/>
      <name val="Calibri"/>
      <charset val="134"/>
    </font>
    <font>
      <sz val="11"/>
      <color indexed="8"/>
      <name val="Arial"/>
      <charset val="134"/>
    </font>
    <font>
      <b/>
      <sz val="18"/>
      <color indexed="56"/>
      <name val="Cambria"/>
      <charset val="134"/>
    </font>
    <font>
      <strike/>
      <sz val="10"/>
      <color indexed="8"/>
      <name val="Arial Narrow"/>
      <charset val="134"/>
    </font>
    <font>
      <sz val="9"/>
      <color indexed="10"/>
      <name val="Arial Narrow"/>
      <charset val="134"/>
    </font>
    <font>
      <b/>
      <strike/>
      <sz val="10"/>
      <color indexed="8"/>
      <name val="Arial Narrow"/>
      <charset val="134"/>
    </font>
    <font>
      <sz val="10"/>
      <color indexed="10"/>
      <name val="Arial Narrow"/>
      <charset val="134"/>
    </font>
    <font>
      <b/>
      <sz val="10"/>
      <color indexed="8"/>
      <name val="Times New Roman"/>
      <charset val="134"/>
    </font>
    <font>
      <b/>
      <sz val="11"/>
      <name val="Calibri"/>
      <charset val="134"/>
    </font>
    <font>
      <sz val="10"/>
      <color theme="1"/>
      <name val="宋体"/>
      <charset val="134"/>
    </font>
    <font>
      <b/>
      <sz val="10"/>
      <color indexed="8"/>
      <name val="宋体"/>
      <charset val="134"/>
    </font>
    <font>
      <b/>
      <sz val="10"/>
      <name val="Calibri"/>
      <charset val="134"/>
    </font>
    <font>
      <b/>
      <sz val="10"/>
      <color indexed="8"/>
      <name val="Arial"/>
      <charset val="134"/>
    </font>
    <font>
      <i/>
      <sz val="9"/>
      <color indexed="8"/>
      <name val="Arial"/>
      <charset val="134"/>
    </font>
    <font>
      <i/>
      <sz val="9"/>
      <color indexed="30"/>
      <name val="Arial"/>
      <charset val="134"/>
    </font>
    <font>
      <sz val="9"/>
      <color indexed="30"/>
      <name val="Arial"/>
      <charset val="134"/>
    </font>
    <font>
      <sz val="9.5"/>
      <color indexed="8"/>
      <name val="Arial Narrow"/>
      <charset val="134"/>
    </font>
    <font>
      <sz val="9.5"/>
      <color indexed="10"/>
      <name val="Arial Narrow"/>
      <charset val="134"/>
    </font>
    <font>
      <sz val="11"/>
      <color theme="1"/>
      <name val="Calibri"/>
      <charset val="134"/>
      <scheme val="minor"/>
    </font>
    <font>
      <b/>
      <sz val="9"/>
      <name val="Tahoma"/>
      <charset val="134"/>
    </font>
    <font>
      <sz val="9"/>
      <name val="Tahoma"/>
      <charset val="134"/>
    </font>
    <font>
      <b/>
      <sz val="14"/>
      <color theme="1"/>
      <name val="Arial"/>
      <family val="2"/>
    </font>
    <font>
      <sz val="14"/>
      <name val="Arial"/>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rgb="FF93C47D"/>
        <bgColor rgb="FF93C47D"/>
      </patternFill>
    </fill>
    <fill>
      <patternFill patternType="solid">
        <fgColor rgb="FFB6D7A8"/>
        <bgColor rgb="FFB6D7A8"/>
      </patternFill>
    </fill>
    <fill>
      <patternFill patternType="solid">
        <fgColor theme="6"/>
        <bgColor indexed="64"/>
      </patternFill>
    </fill>
    <fill>
      <patternFill patternType="solid">
        <fgColor theme="0" tint="-0.249977111117893"/>
        <bgColor indexed="64"/>
      </patternFill>
    </fill>
    <fill>
      <patternFill patternType="solid">
        <fgColor theme="0" tint="-0.1498764000366222"/>
        <bgColor indexed="64"/>
      </patternFill>
    </fill>
    <fill>
      <patternFill patternType="solid">
        <fgColor rgb="FFC0C0C0"/>
        <bgColor indexed="64"/>
      </patternFill>
    </fill>
  </fills>
  <borders count="1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style="medium">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medium">
        <color auto="1"/>
      </right>
      <top style="thick">
        <color auto="1"/>
      </top>
      <bottom style="thin">
        <color auto="1"/>
      </bottom>
      <diagonal/>
    </border>
    <border>
      <left style="medium">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ck">
        <color auto="1"/>
      </right>
      <top style="thin">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medium">
        <color auto="1"/>
      </left>
      <right style="medium">
        <color auto="1"/>
      </right>
      <top style="medium">
        <color auto="1"/>
      </top>
      <bottom style="thick">
        <color auto="1"/>
      </bottom>
      <diagonal/>
    </border>
    <border>
      <left/>
      <right style="medium">
        <color auto="1"/>
      </right>
      <top style="medium">
        <color auto="1"/>
      </top>
      <bottom/>
      <diagonal/>
    </border>
    <border>
      <left style="medium">
        <color auto="1"/>
      </left>
      <right style="thick">
        <color auto="1"/>
      </right>
      <top style="medium">
        <color auto="1"/>
      </top>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top style="thick">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thin">
        <color auto="1"/>
      </bottom>
      <diagonal/>
    </border>
    <border>
      <left/>
      <right/>
      <top style="medium">
        <color rgb="FF000000"/>
      </top>
      <bottom style="thin">
        <color auto="1"/>
      </bottom>
      <diagonal/>
    </border>
    <border>
      <left/>
      <right style="thin">
        <color rgb="FF000000"/>
      </right>
      <top style="medium">
        <color rgb="FF000000"/>
      </top>
      <bottom style="thin">
        <color auto="1"/>
      </bottom>
      <diagonal/>
    </border>
    <border>
      <left style="thin">
        <color rgb="FF000000"/>
      </left>
      <right/>
      <top style="medium">
        <color rgb="FF000000"/>
      </top>
      <bottom style="thin">
        <color auto="1"/>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diagonal/>
    </border>
    <border>
      <left/>
      <right style="medium">
        <color rgb="FF000000"/>
      </right>
      <top style="medium">
        <color rgb="FF000000"/>
      </top>
      <bottom style="thin">
        <color auto="1"/>
      </bottom>
      <diagonal/>
    </border>
    <border>
      <left/>
      <right style="medium">
        <color rgb="FF000000"/>
      </right>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thin">
        <color auto="1"/>
      </left>
      <right style="thin">
        <color auto="1"/>
      </right>
      <top style="medium">
        <color auto="1"/>
      </top>
      <bottom style="thin">
        <color auto="1"/>
      </bottom>
      <diagonal/>
    </border>
    <border>
      <left/>
      <right style="medium">
        <color auto="1"/>
      </right>
      <top/>
      <bottom style="thin">
        <color auto="1"/>
      </bottom>
      <diagonal/>
    </border>
    <border>
      <left/>
      <right style="thin">
        <color auto="1"/>
      </right>
      <top style="thin">
        <color auto="1"/>
      </top>
      <bottom/>
      <diagonal/>
    </border>
    <border>
      <left/>
      <right/>
      <top/>
      <bottom style="thick">
        <color indexed="62"/>
      </bottom>
      <diagonal/>
    </border>
  </borders>
  <cellStyleXfs count="78">
    <xf numFmtId="0" fontId="0" fillId="0" borderId="0"/>
    <xf numFmtId="168" fontId="50" fillId="0" borderId="0" applyFont="0" applyFill="0" applyBorder="0" applyAlignment="0" applyProtection="0"/>
    <xf numFmtId="9" fontId="71" fillId="0" borderId="0" applyFont="0" applyFill="0" applyBorder="0" applyAlignment="0" applyProtection="0"/>
    <xf numFmtId="0" fontId="29" fillId="0" borderId="0"/>
    <xf numFmtId="44" fontId="50" fillId="0" borderId="0" applyFont="0" applyFill="0" applyBorder="0" applyAlignment="0" applyProtection="0"/>
    <xf numFmtId="0" fontId="45" fillId="0" borderId="0"/>
    <xf numFmtId="167" fontId="50" fillId="0" borderId="0" applyFont="0" applyFill="0" applyBorder="0" applyAlignment="0" applyProtection="0"/>
    <xf numFmtId="0"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44" fontId="71" fillId="0" borderId="0" applyFont="0" applyFill="0" applyBorder="0" applyAlignment="0" applyProtection="0"/>
    <xf numFmtId="0" fontId="52" fillId="0" borderId="0" applyNumberFormat="0" applyFill="0" applyBorder="0" applyAlignment="0" applyProtection="0">
      <alignment vertical="top"/>
      <protection locked="0"/>
    </xf>
    <xf numFmtId="0" fontId="45" fillId="0" borderId="0" applyFont="0" applyFill="0" applyBorder="0" applyAlignment="0" applyProtection="0"/>
    <xf numFmtId="167" fontId="45" fillId="0" borderId="0" applyFont="0" applyFill="0" applyBorder="0" applyAlignment="0" applyProtection="0"/>
    <xf numFmtId="167" fontId="50" fillId="0" borderId="0" applyFont="0" applyFill="0" applyBorder="0" applyAlignment="0" applyProtection="0"/>
    <xf numFmtId="43"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44" fontId="50" fillId="0" borderId="0" applyFont="0" applyFill="0" applyBorder="0" applyAlignment="0" applyProtection="0"/>
    <xf numFmtId="0" fontId="24" fillId="0" borderId="0"/>
    <xf numFmtId="44" fontId="50" fillId="0" borderId="0" applyFont="0" applyFill="0" applyBorder="0" applyAlignment="0" applyProtection="0"/>
    <xf numFmtId="43" fontId="50"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4" fontId="29" fillId="0" borderId="0" applyFont="0" applyFill="0" applyBorder="0" applyAlignment="0" applyProtection="0"/>
    <xf numFmtId="165" fontId="50" fillId="0" borderId="0" applyBorder="0" applyProtection="0"/>
    <xf numFmtId="0" fontId="45" fillId="0" borderId="0"/>
    <xf numFmtId="0" fontId="71" fillId="0" borderId="0"/>
    <xf numFmtId="0" fontId="50" fillId="0" borderId="0"/>
    <xf numFmtId="0" fontId="54" fillId="0" borderId="0"/>
    <xf numFmtId="43" fontId="50"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68" fontId="50" fillId="0" borderId="0" applyFont="0" applyFill="0" applyBorder="0" applyAlignment="0" applyProtection="0"/>
    <xf numFmtId="168" fontId="45" fillId="0" borderId="0" applyFont="0" applyFill="0" applyBorder="0" applyAlignment="0" applyProtection="0"/>
    <xf numFmtId="43"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0" fontId="45" fillId="0" borderId="0" applyFont="0" applyFill="0" applyBorder="0" applyAlignment="0" applyProtection="0"/>
    <xf numFmtId="168" fontId="45" fillId="0" borderId="0" applyFont="0" applyFill="0" applyBorder="0" applyAlignment="0" applyProtection="0"/>
    <xf numFmtId="43" fontId="45" fillId="0" borderId="0" applyFont="0" applyFill="0" applyBorder="0" applyAlignment="0" applyProtection="0"/>
    <xf numFmtId="168" fontId="45" fillId="0" borderId="0" applyFont="0" applyFill="0" applyBorder="0" applyAlignment="0" applyProtection="0"/>
    <xf numFmtId="43"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68" fontId="45" fillId="0" borderId="0" applyFont="0" applyFill="0" applyBorder="0" applyAlignment="0" applyProtection="0"/>
    <xf numFmtId="43" fontId="45" fillId="0" borderId="0" applyFont="0" applyFill="0" applyBorder="0" applyAlignment="0" applyProtection="0"/>
    <xf numFmtId="168" fontId="45" fillId="0" borderId="0" applyFont="0" applyFill="0" applyBorder="0" applyAlignment="0" applyProtection="0"/>
    <xf numFmtId="0"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5" fillId="0" borderId="0" applyNumberFormat="0" applyFill="0" applyBorder="0" applyAlignment="0" applyProtection="0"/>
    <xf numFmtId="0" fontId="53" fillId="0" borderId="121" applyNumberFormat="0" applyFill="0" applyAlignment="0" applyProtection="0"/>
    <xf numFmtId="168"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43" fontId="71" fillId="0" borderId="0" applyFont="0" applyFill="0" applyBorder="0" applyAlignment="0" applyProtection="0"/>
  </cellStyleXfs>
  <cellXfs count="542">
    <xf numFmtId="0" fontId="0" fillId="0" borderId="0" xfId="0"/>
    <xf numFmtId="0" fontId="1" fillId="2" borderId="0" xfId="0" applyFont="1" applyFill="1"/>
    <xf numFmtId="4" fontId="1" fillId="2" borderId="0" xfId="0" applyNumberFormat="1" applyFont="1" applyFill="1" applyAlignment="1">
      <alignment horizontal="center"/>
    </xf>
    <xf numFmtId="0" fontId="1" fillId="2" borderId="1" xfId="0" applyFont="1" applyFill="1" applyBorder="1"/>
    <xf numFmtId="0" fontId="1" fillId="2" borderId="1" xfId="0" applyFont="1" applyFill="1" applyBorder="1" applyAlignment="1">
      <alignment horizontal="center"/>
    </xf>
    <xf numFmtId="0" fontId="3" fillId="2" borderId="1" xfId="0" applyFont="1" applyFill="1" applyBorder="1" applyAlignment="1">
      <alignment horizontal="center"/>
    </xf>
    <xf numFmtId="49" fontId="4" fillId="2" borderId="1" xfId="0" applyNumberFormat="1" applyFont="1" applyFill="1" applyBorder="1" applyAlignment="1">
      <alignment horizontal="center"/>
    </xf>
    <xf numFmtId="0" fontId="1" fillId="2" borderId="0" xfId="0" applyFont="1" applyFill="1" applyBorder="1"/>
    <xf numFmtId="0" fontId="3" fillId="2" borderId="1" xfId="0" applyFont="1" applyFill="1" applyBorder="1" applyAlignment="1">
      <alignment horizontal="left"/>
    </xf>
    <xf numFmtId="0" fontId="3" fillId="2" borderId="0" xfId="0" applyFont="1" applyFill="1" applyAlignment="1">
      <alignment horizontal="center"/>
    </xf>
    <xf numFmtId="0" fontId="1" fillId="2" borderId="0" xfId="0" applyFont="1" applyFill="1" applyBorder="1" applyAlignment="1">
      <alignment horizontal="center"/>
    </xf>
    <xf numFmtId="4" fontId="1" fillId="2" borderId="0" xfId="0" applyNumberFormat="1" applyFont="1" applyFill="1" applyBorder="1" applyAlignment="1">
      <alignment horizontal="center"/>
    </xf>
    <xf numFmtId="0" fontId="1" fillId="2" borderId="0" xfId="0" applyFont="1" applyFill="1" applyBorder="1" applyAlignment="1">
      <alignment horizontal="left"/>
    </xf>
    <xf numFmtId="15" fontId="1" fillId="2" borderId="0" xfId="0" applyNumberFormat="1" applyFont="1" applyFill="1" applyBorder="1" applyAlignment="1">
      <alignment horizontal="center"/>
    </xf>
    <xf numFmtId="0" fontId="3" fillId="2" borderId="0" xfId="0" applyFont="1" applyFill="1" applyBorder="1" applyAlignment="1">
      <alignment horizontal="center"/>
    </xf>
    <xf numFmtId="4" fontId="3" fillId="2" borderId="1" xfId="0" applyNumberFormat="1" applyFont="1" applyFill="1" applyBorder="1" applyAlignment="1">
      <alignment horizontal="center"/>
    </xf>
    <xf numFmtId="0" fontId="3" fillId="2" borderId="1" xfId="0" applyFont="1" applyFill="1" applyBorder="1"/>
    <xf numFmtId="4" fontId="1"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9" fontId="1" fillId="2" borderId="1" xfId="0" applyNumberFormat="1" applyFont="1" applyFill="1" applyBorder="1" applyAlignment="1">
      <alignment horizontal="center"/>
    </xf>
    <xf numFmtId="2" fontId="9" fillId="2" borderId="3" xfId="0" applyNumberFormat="1" applyFont="1" applyFill="1" applyBorder="1" applyAlignment="1">
      <alignment horizontal="right"/>
    </xf>
    <xf numFmtId="167" fontId="4" fillId="2" borderId="3" xfId="6" applyFont="1" applyFill="1" applyBorder="1" applyAlignment="1">
      <alignment horizontal="right"/>
    </xf>
    <xf numFmtId="4" fontId="10" fillId="2" borderId="1" xfId="0" applyNumberFormat="1" applyFont="1" applyFill="1" applyBorder="1" applyAlignment="1">
      <alignment horizontal="center"/>
    </xf>
    <xf numFmtId="4" fontId="10" fillId="2" borderId="2" xfId="0" applyNumberFormat="1" applyFont="1" applyFill="1" applyBorder="1" applyAlignment="1">
      <alignment horizontal="center"/>
    </xf>
    <xf numFmtId="0" fontId="1" fillId="2" borderId="5" xfId="0" applyFont="1" applyFill="1" applyBorder="1"/>
    <xf numFmtId="4" fontId="1" fillId="2" borderId="2" xfId="0" applyNumberFormat="1" applyFont="1" applyFill="1" applyBorder="1" applyAlignment="1">
      <alignment horizontal="center"/>
    </xf>
    <xf numFmtId="4" fontId="4" fillId="2" borderId="2" xfId="0" applyNumberFormat="1" applyFont="1" applyFill="1" applyBorder="1" applyAlignment="1">
      <alignment horizontal="center"/>
    </xf>
    <xf numFmtId="4" fontId="3" fillId="2" borderId="2" xfId="0" applyNumberFormat="1" applyFont="1" applyFill="1" applyBorder="1" applyAlignment="1">
      <alignment horizontal="center"/>
    </xf>
    <xf numFmtId="10" fontId="10" fillId="2" borderId="1" xfId="0" applyNumberFormat="1" applyFont="1" applyFill="1" applyBorder="1" applyAlignment="1">
      <alignment horizontal="center"/>
    </xf>
    <xf numFmtId="10" fontId="3" fillId="2" borderId="1" xfId="0" applyNumberFormat="1" applyFont="1" applyFill="1" applyBorder="1" applyAlignment="1">
      <alignment horizontal="center"/>
    </xf>
    <xf numFmtId="10" fontId="3" fillId="2" borderId="0" xfId="0" applyNumberFormat="1" applyFont="1" applyFill="1" applyBorder="1" applyAlignment="1">
      <alignment horizontal="center"/>
    </xf>
    <xf numFmtId="4" fontId="3" fillId="2" borderId="0" xfId="0" applyNumberFormat="1" applyFont="1" applyFill="1" applyBorder="1" applyAlignment="1">
      <alignment horizontal="center"/>
    </xf>
    <xf numFmtId="10" fontId="1" fillId="2" borderId="0" xfId="0" applyNumberFormat="1" applyFont="1" applyFill="1"/>
    <xf numFmtId="4" fontId="10" fillId="2" borderId="0" xfId="0" applyNumberFormat="1" applyFont="1" applyFill="1"/>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10" fontId="10" fillId="2" borderId="1" xfId="0" applyNumberFormat="1" applyFont="1" applyFill="1" applyBorder="1" applyAlignment="1">
      <alignment horizontal="center" vertical="center"/>
    </xf>
    <xf numFmtId="168" fontId="1" fillId="2" borderId="0" xfId="0" applyNumberFormat="1" applyFont="1" applyFill="1"/>
    <xf numFmtId="10" fontId="10" fillId="3"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0" fontId="12" fillId="2" borderId="1" xfId="0" applyNumberFormat="1" applyFont="1" applyFill="1" applyBorder="1" applyAlignment="1">
      <alignment horizontal="center" vertical="center"/>
    </xf>
    <xf numFmtId="0" fontId="10" fillId="2" borderId="0" xfId="0" applyFont="1" applyFill="1"/>
    <xf numFmtId="10" fontId="4" fillId="2" borderId="1" xfId="0" applyNumberFormat="1" applyFont="1" applyFill="1" applyBorder="1" applyAlignment="1">
      <alignment horizontal="center" vertical="center"/>
    </xf>
    <xf numFmtId="10" fontId="7" fillId="2" borderId="1" xfId="0" applyNumberFormat="1" applyFont="1" applyFill="1" applyBorder="1" applyAlignment="1">
      <alignment horizontal="center" vertical="center"/>
    </xf>
    <xf numFmtId="10" fontId="13" fillId="2"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4" fontId="9" fillId="2" borderId="0" xfId="0" applyNumberFormat="1" applyFont="1" applyFill="1"/>
    <xf numFmtId="10" fontId="7" fillId="2" borderId="1" xfId="0" applyNumberFormat="1" applyFont="1" applyFill="1" applyBorder="1" applyAlignment="1">
      <alignment horizontal="center" vertical="center" wrapText="1"/>
    </xf>
    <xf numFmtId="168" fontId="1" fillId="2" borderId="0" xfId="1" applyFont="1" applyFill="1"/>
    <xf numFmtId="10" fontId="1" fillId="2" borderId="1" xfId="0" applyNumberFormat="1" applyFont="1" applyFill="1" applyBorder="1" applyAlignment="1">
      <alignment horizontal="center" vertical="center"/>
    </xf>
    <xf numFmtId="4" fontId="1" fillId="2" borderId="0" xfId="0" applyNumberFormat="1" applyFont="1" applyFill="1"/>
    <xf numFmtId="4" fontId="14" fillId="4" borderId="1" xfId="0" applyNumberFormat="1" applyFont="1" applyFill="1" applyBorder="1" applyAlignment="1">
      <alignment horizontal="center" vertical="center"/>
    </xf>
    <xf numFmtId="4" fontId="10" fillId="2" borderId="0" xfId="0" applyNumberFormat="1" applyFont="1" applyFill="1" applyAlignment="1">
      <alignment horizontal="center"/>
    </xf>
    <xf numFmtId="0" fontId="16" fillId="2" borderId="7" xfId="0" applyFont="1" applyFill="1" applyBorder="1" applyAlignment="1"/>
    <xf numFmtId="0" fontId="17" fillId="5" borderId="8" xfId="0" applyFont="1" applyFill="1" applyBorder="1" applyAlignment="1">
      <alignment vertical="center"/>
    </xf>
    <xf numFmtId="0" fontId="17" fillId="5" borderId="9" xfId="0" applyFont="1" applyFill="1" applyBorder="1" applyAlignment="1">
      <alignment vertical="center"/>
    </xf>
    <xf numFmtId="0" fontId="17" fillId="5" borderId="10" xfId="0" applyFont="1" applyFill="1" applyBorder="1" applyAlignment="1">
      <alignment vertical="center"/>
    </xf>
    <xf numFmtId="0" fontId="17" fillId="5" borderId="11" xfId="0" applyFont="1" applyFill="1" applyBorder="1" applyAlignment="1">
      <alignment vertical="center"/>
    </xf>
    <xf numFmtId="0" fontId="17" fillId="5" borderId="12" xfId="0" applyFont="1" applyFill="1" applyBorder="1" applyAlignment="1">
      <alignment vertical="center"/>
    </xf>
    <xf numFmtId="0" fontId="1" fillId="2" borderId="0" xfId="0" applyFont="1" applyFill="1" applyAlignment="1"/>
    <xf numFmtId="0" fontId="19" fillId="2" borderId="32" xfId="0" applyFont="1" applyFill="1" applyBorder="1" applyAlignment="1">
      <alignment horizontal="center" vertical="center" wrapText="1"/>
    </xf>
    <xf numFmtId="2" fontId="19" fillId="2" borderId="33" xfId="0" applyNumberFormat="1" applyFont="1" applyFill="1" applyBorder="1" applyAlignment="1">
      <alignment horizontal="center" vertical="center" wrapText="1"/>
    </xf>
    <xf numFmtId="10" fontId="18" fillId="2" borderId="34" xfId="0" applyNumberFormat="1" applyFont="1" applyFill="1" applyBorder="1" applyAlignment="1">
      <alignment horizontal="center" vertical="center"/>
    </xf>
    <xf numFmtId="0" fontId="17" fillId="5" borderId="35" xfId="0" applyFont="1" applyFill="1" applyBorder="1" applyAlignment="1">
      <alignment horizontal="center" vertical="center"/>
    </xf>
    <xf numFmtId="10" fontId="17" fillId="5" borderId="36" xfId="0" applyNumberFormat="1" applyFont="1" applyFill="1" applyBorder="1" applyAlignment="1">
      <alignment horizontal="center" vertical="center"/>
    </xf>
    <xf numFmtId="0" fontId="3" fillId="2" borderId="0" xfId="0" applyFont="1" applyFill="1"/>
    <xf numFmtId="2" fontId="1" fillId="2" borderId="0" xfId="0" applyNumberFormat="1" applyFont="1" applyFill="1"/>
    <xf numFmtId="0" fontId="20" fillId="2" borderId="0" xfId="0" applyFont="1" applyFill="1" applyBorder="1" applyAlignment="1">
      <alignment wrapText="1"/>
    </xf>
    <xf numFmtId="0" fontId="23" fillId="2" borderId="0" xfId="0" applyFont="1" applyFill="1" applyAlignment="1">
      <alignment horizontal="left" wrapText="1"/>
    </xf>
    <xf numFmtId="0" fontId="24" fillId="0" borderId="0" xfId="21"/>
    <xf numFmtId="0" fontId="25" fillId="0" borderId="0" xfId="21" applyFont="1" applyAlignment="1">
      <alignment horizontal="center" vertical="center" wrapText="1"/>
    </xf>
    <xf numFmtId="3" fontId="25" fillId="7" borderId="50" xfId="21" applyNumberFormat="1" applyFont="1" applyFill="1" applyBorder="1" applyAlignment="1">
      <alignment horizontal="center" vertical="center" wrapText="1"/>
    </xf>
    <xf numFmtId="4" fontId="27" fillId="0" borderId="51" xfId="21" applyNumberFormat="1" applyFont="1" applyBorder="1" applyAlignment="1" applyProtection="1">
      <alignment horizontal="center" vertical="center" wrapText="1"/>
    </xf>
    <xf numFmtId="3" fontId="27" fillId="0" borderId="52" xfId="21" applyNumberFormat="1" applyFont="1" applyBorder="1" applyAlignment="1" applyProtection="1">
      <alignment horizontal="center" vertical="center" wrapText="1"/>
    </xf>
    <xf numFmtId="3" fontId="27" fillId="0" borderId="53" xfId="21" applyNumberFormat="1" applyFont="1" applyBorder="1" applyAlignment="1" applyProtection="1">
      <alignment horizontal="center" vertical="center" wrapText="1"/>
    </xf>
    <xf numFmtId="3" fontId="27" fillId="3" borderId="51" xfId="21" applyNumberFormat="1" applyFont="1" applyFill="1" applyBorder="1" applyAlignment="1" applyProtection="1">
      <alignment horizontal="center" vertical="center" wrapText="1"/>
      <protection locked="0"/>
    </xf>
    <xf numFmtId="4" fontId="25" fillId="7" borderId="57" xfId="21" applyNumberFormat="1" applyFont="1" applyFill="1" applyBorder="1" applyAlignment="1" applyProtection="1">
      <alignment horizontal="center" vertical="center" wrapText="1"/>
    </xf>
    <xf numFmtId="3" fontId="25" fillId="7" borderId="54" xfId="21" applyNumberFormat="1" applyFont="1" applyFill="1" applyBorder="1" applyAlignment="1" applyProtection="1">
      <alignment horizontal="center" vertical="center" wrapText="1"/>
    </xf>
    <xf numFmtId="170" fontId="25" fillId="7" borderId="54" xfId="21" applyNumberFormat="1" applyFont="1" applyFill="1" applyBorder="1" applyAlignment="1">
      <alignment horizontal="center" vertical="center" wrapText="1"/>
    </xf>
    <xf numFmtId="4" fontId="27" fillId="0" borderId="60" xfId="21" applyNumberFormat="1" applyFont="1" applyBorder="1" applyAlignment="1" applyProtection="1">
      <alignment horizontal="center" vertical="center" wrapText="1"/>
    </xf>
    <xf numFmtId="3" fontId="27" fillId="0" borderId="61" xfId="21" applyNumberFormat="1" applyFont="1" applyBorder="1" applyAlignment="1" applyProtection="1">
      <alignment horizontal="center" vertical="center" wrapText="1"/>
    </xf>
    <xf numFmtId="3" fontId="27" fillId="3" borderId="62" xfId="21" applyNumberFormat="1" applyFont="1" applyFill="1" applyBorder="1" applyAlignment="1" applyProtection="1">
      <alignment horizontal="center" vertical="center" wrapText="1"/>
      <protection locked="0"/>
    </xf>
    <xf numFmtId="4" fontId="25" fillId="7" borderId="50" xfId="21" applyNumberFormat="1" applyFont="1" applyFill="1" applyBorder="1" applyAlignment="1" applyProtection="1">
      <alignment horizontal="center" vertical="center" wrapText="1"/>
    </xf>
    <xf numFmtId="3" fontId="25" fillId="7" borderId="50" xfId="21" applyNumberFormat="1" applyFont="1" applyFill="1" applyBorder="1" applyAlignment="1" applyProtection="1">
      <alignment horizontal="center" vertical="center" wrapText="1"/>
    </xf>
    <xf numFmtId="170" fontId="25" fillId="7" borderId="63" xfId="21" applyNumberFormat="1" applyFont="1" applyFill="1" applyBorder="1" applyAlignment="1" applyProtection="1">
      <alignment horizontal="center" vertical="center" wrapText="1"/>
    </xf>
    <xf numFmtId="4" fontId="25" fillId="0" borderId="0" xfId="21" applyNumberFormat="1" applyFont="1" applyAlignment="1">
      <alignment horizontal="center" vertical="center" wrapText="1"/>
    </xf>
    <xf numFmtId="0" fontId="27" fillId="0" borderId="68" xfId="21" applyFont="1" applyBorder="1" applyAlignment="1">
      <alignment horizontal="center" vertical="center" wrapText="1"/>
    </xf>
    <xf numFmtId="4" fontId="27" fillId="0" borderId="61" xfId="21" applyNumberFormat="1" applyFont="1" applyBorder="1" applyAlignment="1" applyProtection="1">
      <alignment horizontal="center" vertical="center"/>
    </xf>
    <xf numFmtId="0" fontId="27" fillId="0" borderId="61" xfId="21" applyFont="1" applyBorder="1" applyAlignment="1" applyProtection="1">
      <alignment horizontal="center" vertical="center"/>
    </xf>
    <xf numFmtId="3" fontId="27" fillId="3" borderId="69" xfId="21" applyNumberFormat="1" applyFont="1" applyFill="1" applyBorder="1" applyAlignment="1" applyProtection="1">
      <alignment horizontal="center" vertical="center" wrapText="1"/>
      <protection locked="0"/>
    </xf>
    <xf numFmtId="169" fontId="27" fillId="0" borderId="61" xfId="21" applyNumberFormat="1" applyFont="1" applyBorder="1" applyAlignment="1" applyProtection="1">
      <alignment horizontal="center" vertical="center"/>
    </xf>
    <xf numFmtId="0" fontId="25" fillId="7" borderId="50" xfId="21" applyFont="1" applyFill="1" applyBorder="1" applyAlignment="1">
      <alignment horizontal="center" vertical="center" wrapText="1"/>
    </xf>
    <xf numFmtId="0" fontId="25" fillId="7" borderId="50" xfId="21" applyFont="1" applyFill="1" applyBorder="1" applyAlignment="1" applyProtection="1">
      <alignment horizontal="center" vertical="center" wrapText="1"/>
    </xf>
    <xf numFmtId="170" fontId="25" fillId="7" borderId="50" xfId="21" applyNumberFormat="1" applyFont="1" applyFill="1" applyBorder="1" applyAlignment="1" applyProtection="1">
      <alignment horizontal="center" vertical="center" wrapText="1"/>
    </xf>
    <xf numFmtId="166" fontId="25" fillId="7" borderId="50" xfId="21" applyNumberFormat="1" applyFont="1" applyFill="1" applyBorder="1" applyAlignment="1" applyProtection="1">
      <alignment horizontal="center" vertical="center" wrapText="1"/>
    </xf>
    <xf numFmtId="0" fontId="27" fillId="0" borderId="0" xfId="21" applyFont="1" applyAlignment="1">
      <alignment horizontal="center" vertical="center" wrapText="1"/>
    </xf>
    <xf numFmtId="4" fontId="27" fillId="0" borderId="0" xfId="21" applyNumberFormat="1" applyFont="1" applyAlignment="1">
      <alignment horizontal="center" vertical="center"/>
    </xf>
    <xf numFmtId="0" fontId="27" fillId="0" borderId="0" xfId="21" applyFont="1" applyAlignment="1">
      <alignment horizontal="center" vertical="center"/>
    </xf>
    <xf numFmtId="170" fontId="25" fillId="0" borderId="69" xfId="21" applyNumberFormat="1" applyFont="1" applyBorder="1" applyAlignment="1" applyProtection="1">
      <alignment horizontal="center" vertical="center" wrapText="1"/>
    </xf>
    <xf numFmtId="170" fontId="25" fillId="0" borderId="0" xfId="21" applyNumberFormat="1" applyFont="1" applyAlignment="1">
      <alignment horizontal="center" vertical="center"/>
    </xf>
    <xf numFmtId="170" fontId="27" fillId="0" borderId="0" xfId="21" applyNumberFormat="1" applyFont="1" applyAlignment="1">
      <alignment horizontal="center" vertical="center"/>
    </xf>
    <xf numFmtId="0" fontId="25" fillId="0" borderId="0" xfId="21" applyFont="1" applyAlignment="1">
      <alignment horizontal="center" vertical="center"/>
    </xf>
    <xf numFmtId="166" fontId="27" fillId="0" borderId="53" xfId="21" applyNumberFormat="1" applyFont="1" applyBorder="1" applyAlignment="1" applyProtection="1">
      <alignment horizontal="center" vertical="center" wrapText="1"/>
    </xf>
    <xf numFmtId="170" fontId="27" fillId="0" borderId="43" xfId="21" applyNumberFormat="1" applyFont="1" applyBorder="1" applyAlignment="1" applyProtection="1">
      <alignment horizontal="center" vertical="center" wrapText="1"/>
    </xf>
    <xf numFmtId="170" fontId="27" fillId="0" borderId="52" xfId="21" applyNumberFormat="1" applyFont="1" applyBorder="1" applyAlignment="1" applyProtection="1">
      <alignment horizontal="center" vertical="center" wrapText="1"/>
    </xf>
    <xf numFmtId="170" fontId="25" fillId="0" borderId="88" xfId="21" applyNumberFormat="1" applyFont="1" applyBorder="1" applyAlignment="1" applyProtection="1">
      <alignment horizontal="center" vertical="center" wrapText="1"/>
    </xf>
    <xf numFmtId="0" fontId="27" fillId="0" borderId="85" xfId="21" applyFont="1" applyBorder="1" applyAlignment="1">
      <alignment horizontal="center" vertical="center" wrapText="1"/>
    </xf>
    <xf numFmtId="166" fontId="25" fillId="7" borderId="57" xfId="21" applyNumberFormat="1" applyFont="1" applyFill="1" applyBorder="1" applyAlignment="1" applyProtection="1">
      <alignment horizontal="center" vertical="center" wrapText="1"/>
    </xf>
    <xf numFmtId="0" fontId="28" fillId="7" borderId="54" xfId="21" applyFont="1" applyFill="1" applyBorder="1" applyAlignment="1" applyProtection="1">
      <alignment horizontal="center" vertical="center"/>
    </xf>
    <xf numFmtId="170" fontId="27" fillId="7" borderId="57" xfId="21" applyNumberFormat="1" applyFont="1" applyFill="1" applyBorder="1" applyAlignment="1" applyProtection="1">
      <alignment horizontal="center" vertical="center" wrapText="1"/>
    </xf>
    <xf numFmtId="170" fontId="25" fillId="7" borderId="57" xfId="21" applyNumberFormat="1" applyFont="1" applyFill="1" applyBorder="1" applyAlignment="1" applyProtection="1">
      <alignment horizontal="center" vertical="center" wrapText="1"/>
    </xf>
    <xf numFmtId="0" fontId="25" fillId="0" borderId="89" xfId="21" applyFont="1" applyBorder="1" applyAlignment="1">
      <alignment horizontal="center" vertical="center" wrapText="1"/>
    </xf>
    <xf numFmtId="170" fontId="25" fillId="0" borderId="0" xfId="21" applyNumberFormat="1" applyFont="1" applyAlignment="1">
      <alignment horizontal="center" vertical="center" wrapText="1"/>
    </xf>
    <xf numFmtId="170" fontId="27" fillId="0" borderId="0" xfId="21" applyNumberFormat="1" applyFont="1" applyAlignment="1">
      <alignment horizontal="center" vertical="center" wrapText="1"/>
    </xf>
    <xf numFmtId="166" fontId="27" fillId="0" borderId="62" xfId="21" applyNumberFormat="1" applyFont="1" applyBorder="1" applyAlignment="1" applyProtection="1">
      <alignment horizontal="center" vertical="center" wrapText="1"/>
    </xf>
    <xf numFmtId="170" fontId="27" fillId="0" borderId="69" xfId="21" applyNumberFormat="1" applyFont="1" applyBorder="1" applyAlignment="1" applyProtection="1">
      <alignment horizontal="center" vertical="center" wrapText="1"/>
    </xf>
    <xf numFmtId="170" fontId="27" fillId="0" borderId="61" xfId="21" applyNumberFormat="1" applyFont="1" applyBorder="1" applyAlignment="1" applyProtection="1">
      <alignment horizontal="center" vertical="center" wrapText="1"/>
    </xf>
    <xf numFmtId="0" fontId="28" fillId="7" borderId="63" xfId="21" applyFont="1" applyFill="1" applyBorder="1" applyAlignment="1" applyProtection="1">
      <alignment horizontal="center" vertical="center"/>
    </xf>
    <xf numFmtId="170" fontId="27" fillId="7" borderId="50" xfId="21" applyNumberFormat="1" applyFont="1" applyFill="1" applyBorder="1" applyAlignment="1" applyProtection="1">
      <alignment horizontal="center" vertical="center" wrapText="1"/>
    </xf>
    <xf numFmtId="4" fontId="25" fillId="0" borderId="0" xfId="21" applyNumberFormat="1" applyFont="1" applyAlignment="1">
      <alignment horizontal="center" vertical="center"/>
    </xf>
    <xf numFmtId="171" fontId="27" fillId="0" borderId="90" xfId="21" applyNumberFormat="1" applyFont="1" applyBorder="1" applyAlignment="1" applyProtection="1">
      <alignment horizontal="center" vertical="center"/>
    </xf>
    <xf numFmtId="170" fontId="27" fillId="0" borderId="43" xfId="21" applyNumberFormat="1" applyFont="1" applyBorder="1" applyAlignment="1" applyProtection="1">
      <alignment horizontal="center" vertical="center"/>
    </xf>
    <xf numFmtId="170" fontId="27" fillId="0" borderId="61" xfId="21" applyNumberFormat="1" applyFont="1" applyBorder="1" applyAlignment="1" applyProtection="1">
      <alignment horizontal="center" vertical="center"/>
    </xf>
    <xf numFmtId="170" fontId="25" fillId="0" borderId="61" xfId="21" applyNumberFormat="1" applyFont="1" applyBorder="1" applyAlignment="1" applyProtection="1">
      <alignment horizontal="center" vertical="center"/>
    </xf>
    <xf numFmtId="0" fontId="25" fillId="0" borderId="85" xfId="21" applyFont="1" applyBorder="1" applyAlignment="1">
      <alignment horizontal="center" vertical="center" wrapText="1"/>
    </xf>
    <xf numFmtId="0" fontId="28" fillId="7" borderId="50" xfId="21" applyFont="1" applyFill="1" applyBorder="1" applyAlignment="1" applyProtection="1">
      <alignment horizontal="center" vertical="center"/>
    </xf>
    <xf numFmtId="170" fontId="25" fillId="0" borderId="89" xfId="21" applyNumberFormat="1" applyFont="1" applyBorder="1" applyAlignment="1">
      <alignment horizontal="center" vertical="center" wrapText="1"/>
    </xf>
    <xf numFmtId="0" fontId="25" fillId="7" borderId="91" xfId="21" applyFont="1" applyFill="1" applyBorder="1" applyAlignment="1">
      <alignment horizontal="center" vertical="center" wrapText="1"/>
    </xf>
    <xf numFmtId="0" fontId="26" fillId="0" borderId="94" xfId="21" applyFont="1" applyBorder="1"/>
    <xf numFmtId="170" fontId="27" fillId="0" borderId="96" xfId="21" applyNumberFormat="1" applyFont="1" applyBorder="1" applyAlignment="1">
      <alignment horizontal="center" vertical="center" wrapText="1"/>
    </xf>
    <xf numFmtId="0" fontId="29" fillId="0" borderId="0" xfId="21" applyFont="1" applyAlignment="1">
      <alignment vertical="center"/>
    </xf>
    <xf numFmtId="0" fontId="30" fillId="8" borderId="1" xfId="0" applyFont="1" applyFill="1" applyBorder="1" applyAlignment="1" applyProtection="1">
      <alignment horizontal="center" vertical="center" wrapText="1"/>
    </xf>
    <xf numFmtId="0" fontId="30" fillId="8" borderId="98"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xf>
    <xf numFmtId="0" fontId="31" fillId="0" borderId="1" xfId="0" applyFont="1" applyFill="1" applyBorder="1" applyAlignment="1" applyProtection="1">
      <alignment wrapText="1"/>
    </xf>
    <xf numFmtId="1" fontId="31" fillId="0" borderId="1" xfId="6" applyNumberFormat="1" applyFont="1" applyFill="1" applyBorder="1" applyAlignment="1" applyProtection="1">
      <alignment horizontal="center" vertical="center"/>
    </xf>
    <xf numFmtId="172" fontId="0" fillId="3" borderId="1" xfId="0" applyNumberFormat="1" applyFill="1" applyBorder="1" applyAlignment="1" applyProtection="1">
      <alignment horizontal="center" vertical="center"/>
      <protection locked="0"/>
    </xf>
    <xf numFmtId="167" fontId="0" fillId="0" borderId="1" xfId="6" applyFont="1" applyBorder="1" applyProtection="1"/>
    <xf numFmtId="172" fontId="32" fillId="3" borderId="1" xfId="0" applyNumberFormat="1"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xf>
    <xf numFmtId="0" fontId="33" fillId="0" borderId="1" xfId="0" applyFont="1" applyFill="1" applyBorder="1" applyAlignment="1" applyProtection="1">
      <alignment wrapText="1"/>
    </xf>
    <xf numFmtId="1" fontId="33" fillId="0" borderId="1" xfId="6" applyNumberFormat="1" applyFont="1" applyFill="1" applyBorder="1" applyAlignment="1" applyProtection="1">
      <alignment horizontal="center" vertical="center"/>
    </xf>
    <xf numFmtId="172" fontId="32" fillId="3" borderId="1" xfId="0" applyNumberFormat="1" applyFont="1" applyFill="1" applyBorder="1" applyAlignment="1" applyProtection="1">
      <alignment horizontal="center" vertical="center"/>
      <protection locked="0"/>
    </xf>
    <xf numFmtId="167" fontId="32" fillId="0" borderId="1" xfId="6" applyFont="1" applyBorder="1" applyProtection="1"/>
    <xf numFmtId="0" fontId="34" fillId="0" borderId="0" xfId="0" applyFont="1"/>
    <xf numFmtId="167" fontId="35" fillId="8" borderId="1" xfId="6" applyFont="1" applyFill="1" applyBorder="1" applyProtection="1"/>
    <xf numFmtId="0" fontId="33" fillId="2" borderId="0" xfId="0" applyFont="1" applyFill="1" applyBorder="1"/>
    <xf numFmtId="0" fontId="36" fillId="2" borderId="0" xfId="0" applyFont="1" applyFill="1"/>
    <xf numFmtId="0" fontId="33" fillId="0" borderId="0" xfId="0" applyFont="1"/>
    <xf numFmtId="0" fontId="33" fillId="0" borderId="0" xfId="0" applyFont="1" applyProtection="1"/>
    <xf numFmtId="0" fontId="33" fillId="0" borderId="99" xfId="0" applyFont="1" applyBorder="1" applyProtection="1">
      <protection locked="0"/>
    </xf>
    <xf numFmtId="0" fontId="33" fillId="0" borderId="100" xfId="0" applyFont="1" applyBorder="1" applyProtection="1">
      <protection locked="0"/>
    </xf>
    <xf numFmtId="0" fontId="33" fillId="0" borderId="33" xfId="0" applyFont="1" applyBorder="1" applyProtection="1">
      <protection locked="0"/>
    </xf>
    <xf numFmtId="0" fontId="33" fillId="0" borderId="101" xfId="0" applyFont="1" applyBorder="1" applyProtection="1">
      <protection locked="0"/>
    </xf>
    <xf numFmtId="0" fontId="33" fillId="0" borderId="0" xfId="0" applyFont="1" applyBorder="1" applyProtection="1">
      <protection locked="0"/>
    </xf>
    <xf numFmtId="0" fontId="33" fillId="0" borderId="102" xfId="0" applyFont="1" applyBorder="1" applyProtection="1">
      <protection locked="0"/>
    </xf>
    <xf numFmtId="0" fontId="37" fillId="2" borderId="101" xfId="0" applyFont="1" applyFill="1" applyBorder="1" applyAlignment="1" applyProtection="1">
      <alignment horizontal="center"/>
    </xf>
    <xf numFmtId="0" fontId="37" fillId="2" borderId="0" xfId="0" applyFont="1" applyFill="1" applyBorder="1" applyAlignment="1" applyProtection="1">
      <alignment horizontal="center"/>
    </xf>
    <xf numFmtId="0" fontId="37" fillId="2" borderId="102" xfId="0" applyFont="1" applyFill="1" applyBorder="1" applyAlignment="1" applyProtection="1">
      <alignment horizontal="center"/>
    </xf>
    <xf numFmtId="0" fontId="33" fillId="2" borderId="0" xfId="0" applyFont="1" applyFill="1" applyBorder="1" applyProtection="1"/>
    <xf numFmtId="0" fontId="33" fillId="0" borderId="106" xfId="0" applyFont="1" applyBorder="1" applyAlignment="1" applyProtection="1">
      <alignment horizontal="center" vertical="center"/>
    </xf>
    <xf numFmtId="0" fontId="33" fillId="0" borderId="1" xfId="0" applyFont="1" applyBorder="1" applyAlignment="1" applyProtection="1">
      <alignment horizontal="left" vertical="center"/>
    </xf>
    <xf numFmtId="0" fontId="33" fillId="10" borderId="106" xfId="0" applyFont="1" applyFill="1" applyBorder="1" applyAlignment="1" applyProtection="1">
      <alignment horizontal="center" vertical="center"/>
    </xf>
    <xf numFmtId="0" fontId="33" fillId="0" borderId="106" xfId="0" applyFont="1" applyBorder="1" applyAlignment="1" applyProtection="1">
      <alignment horizontal="center" vertical="center" wrapText="1"/>
    </xf>
    <xf numFmtId="0" fontId="33" fillId="0" borderId="1" xfId="0" applyFont="1" applyBorder="1" applyAlignment="1" applyProtection="1">
      <alignment vertical="center" wrapText="1"/>
    </xf>
    <xf numFmtId="0" fontId="33" fillId="0" borderId="2" xfId="0" applyFont="1" applyBorder="1" applyAlignment="1" applyProtection="1">
      <alignment vertical="center" wrapText="1"/>
    </xf>
    <xf numFmtId="0" fontId="33" fillId="0" borderId="107" xfId="0" applyFont="1" applyBorder="1" applyAlignment="1" applyProtection="1">
      <alignment horizontal="center" vertical="center" wrapText="1"/>
    </xf>
    <xf numFmtId="0" fontId="33" fillId="0" borderId="108" xfId="0" applyFont="1" applyBorder="1" applyAlignment="1" applyProtection="1">
      <alignment vertical="center" wrapText="1"/>
    </xf>
    <xf numFmtId="0" fontId="38" fillId="10" borderId="111" xfId="0" applyFont="1" applyFill="1" applyBorder="1" applyAlignment="1" applyProtection="1">
      <alignment horizontal="center" vertical="center" wrapText="1"/>
    </xf>
    <xf numFmtId="0" fontId="38" fillId="10" borderId="98" xfId="0" applyFont="1" applyFill="1" applyBorder="1" applyAlignment="1" applyProtection="1">
      <alignment vertical="center" wrapText="1"/>
    </xf>
    <xf numFmtId="0" fontId="38" fillId="10" borderId="98" xfId="0" applyFont="1" applyFill="1" applyBorder="1" applyAlignment="1" applyProtection="1">
      <alignment horizontal="center" vertical="center"/>
    </xf>
    <xf numFmtId="0" fontId="38" fillId="10" borderId="112" xfId="0" applyFont="1" applyFill="1" applyBorder="1" applyAlignment="1" applyProtection="1">
      <alignment horizontal="center" vertical="center" wrapText="1"/>
    </xf>
    <xf numFmtId="0" fontId="33" fillId="0" borderId="1" xfId="0" applyFont="1" applyBorder="1" applyAlignment="1" applyProtection="1">
      <alignment horizontal="left" vertical="center" wrapText="1"/>
    </xf>
    <xf numFmtId="10" fontId="33" fillId="0" borderId="1" xfId="0" applyNumberFormat="1" applyFont="1" applyBorder="1" applyAlignment="1" applyProtection="1">
      <alignment horizontal="right" vertical="center" wrapText="1"/>
    </xf>
    <xf numFmtId="43" fontId="33" fillId="2" borderId="113" xfId="77" applyFont="1" applyFill="1" applyBorder="1" applyAlignment="1" applyProtection="1">
      <alignment vertical="center" wrapText="1"/>
    </xf>
    <xf numFmtId="0" fontId="33" fillId="10" borderId="107" xfId="0" applyFont="1" applyFill="1" applyBorder="1" applyAlignment="1" applyProtection="1">
      <alignment horizontal="center" wrapText="1"/>
    </xf>
    <xf numFmtId="0" fontId="38" fillId="10" borderId="1" xfId="0" applyFont="1" applyFill="1" applyBorder="1" applyAlignment="1" applyProtection="1">
      <alignment horizontal="right" vertical="center" wrapText="1"/>
    </xf>
    <xf numFmtId="0" fontId="38" fillId="10" borderId="108" xfId="0" applyNumberFormat="1" applyFont="1" applyFill="1" applyBorder="1" applyAlignment="1" applyProtection="1">
      <alignment horizontal="right" vertical="center" wrapText="1"/>
    </xf>
    <xf numFmtId="44" fontId="38" fillId="10" borderId="114" xfId="12" applyFont="1" applyFill="1" applyBorder="1" applyAlignment="1" applyProtection="1">
      <alignment vertical="center" wrapText="1"/>
    </xf>
    <xf numFmtId="0" fontId="38" fillId="10" borderId="115" xfId="0" applyFont="1" applyFill="1" applyBorder="1" applyAlignment="1" applyProtection="1">
      <alignment vertical="center" wrapText="1"/>
    </xf>
    <xf numFmtId="0" fontId="38" fillId="10" borderId="116" xfId="0" applyFont="1" applyFill="1" applyBorder="1" applyAlignment="1" applyProtection="1">
      <alignment vertical="center" wrapText="1"/>
    </xf>
    <xf numFmtId="10" fontId="33" fillId="0" borderId="1" xfId="0" applyNumberFormat="1" applyFont="1" applyBorder="1" applyAlignment="1" applyProtection="1">
      <alignment vertical="center" wrapText="1"/>
    </xf>
    <xf numFmtId="2" fontId="33" fillId="0" borderId="113" xfId="12" applyNumberFormat="1" applyFont="1" applyBorder="1" applyAlignment="1" applyProtection="1">
      <alignment vertical="center" wrapText="1"/>
    </xf>
    <xf numFmtId="0" fontId="33" fillId="2" borderId="2" xfId="0" applyFont="1" applyFill="1" applyBorder="1" applyAlignment="1" applyProtection="1">
      <alignment vertical="center" wrapText="1"/>
    </xf>
    <xf numFmtId="10" fontId="33" fillId="2" borderId="1" xfId="0" applyNumberFormat="1" applyFont="1" applyFill="1" applyBorder="1" applyAlignment="1" applyProtection="1">
      <alignment vertical="center" wrapText="1"/>
    </xf>
    <xf numFmtId="10" fontId="38" fillId="10" borderId="4" xfId="0" applyNumberFormat="1" applyFont="1" applyFill="1" applyBorder="1" applyAlignment="1" applyProtection="1">
      <alignment vertical="center" wrapText="1"/>
    </xf>
    <xf numFmtId="44" fontId="38" fillId="10" borderId="114" xfId="12" applyFont="1" applyFill="1" applyBorder="1" applyAlignment="1" applyProtection="1">
      <alignment horizontal="center" vertical="top" wrapText="1"/>
    </xf>
    <xf numFmtId="0" fontId="33" fillId="2" borderId="4" xfId="0" applyFont="1" applyFill="1" applyBorder="1" applyAlignment="1" applyProtection="1">
      <alignment vertical="center" wrapText="1"/>
    </xf>
    <xf numFmtId="43" fontId="33" fillId="0" borderId="113" xfId="77" applyFont="1" applyBorder="1" applyAlignment="1" applyProtection="1">
      <alignment horizontal="center" vertical="top" wrapText="1"/>
    </xf>
    <xf numFmtId="0" fontId="38" fillId="10" borderId="106" xfId="0" applyFont="1" applyFill="1" applyBorder="1" applyAlignment="1" applyProtection="1">
      <alignment horizontal="center" vertical="center" wrapText="1"/>
    </xf>
    <xf numFmtId="0" fontId="38" fillId="10" borderId="1" xfId="0" applyFont="1" applyFill="1" applyBorder="1" applyAlignment="1" applyProtection="1">
      <alignment horizontal="left" vertical="center" wrapText="1"/>
    </xf>
    <xf numFmtId="0" fontId="38" fillId="10" borderId="1" xfId="0" applyFont="1" applyFill="1" applyBorder="1" applyAlignment="1" applyProtection="1">
      <alignment horizontal="center" vertical="center"/>
    </xf>
    <xf numFmtId="0" fontId="38" fillId="10" borderId="113" xfId="0" applyFont="1" applyFill="1" applyBorder="1" applyAlignment="1" applyProtection="1">
      <alignment horizontal="center" vertical="center" wrapText="1"/>
    </xf>
    <xf numFmtId="10" fontId="33" fillId="3" borderId="1" xfId="0" applyNumberFormat="1" applyFont="1" applyFill="1" applyBorder="1" applyAlignment="1" applyProtection="1">
      <alignment horizontal="right" vertical="center" wrapText="1"/>
      <protection locked="0"/>
    </xf>
    <xf numFmtId="44" fontId="33" fillId="0" borderId="113" xfId="12" applyFont="1" applyBorder="1" applyAlignment="1" applyProtection="1">
      <alignment horizontal="center" vertical="top" wrapText="1"/>
    </xf>
    <xf numFmtId="0" fontId="38" fillId="10" borderId="4" xfId="0" applyFont="1" applyFill="1" applyBorder="1" applyAlignment="1" applyProtection="1">
      <alignment horizontal="right" vertical="top" wrapText="1"/>
    </xf>
    <xf numFmtId="10" fontId="38" fillId="10" borderId="1" xfId="0" applyNumberFormat="1" applyFont="1" applyFill="1" applyBorder="1" applyAlignment="1" applyProtection="1">
      <alignment horizontal="right" vertical="top" wrapText="1"/>
    </xf>
    <xf numFmtId="44" fontId="38" fillId="10" borderId="113" xfId="12" applyFont="1" applyFill="1" applyBorder="1" applyAlignment="1" applyProtection="1">
      <alignment horizontal="center" vertical="top" wrapText="1"/>
    </xf>
    <xf numFmtId="0" fontId="33" fillId="0" borderId="1" xfId="0" applyFont="1" applyBorder="1" applyAlignment="1" applyProtection="1">
      <alignment horizontal="right" wrapText="1"/>
    </xf>
    <xf numFmtId="43" fontId="33" fillId="2" borderId="113" xfId="77" applyFont="1" applyFill="1" applyBorder="1" applyAlignment="1" applyProtection="1">
      <alignment horizontal="right" vertical="center" wrapText="1"/>
    </xf>
    <xf numFmtId="43" fontId="33" fillId="0" borderId="113" xfId="77" applyFont="1" applyBorder="1" applyAlignment="1" applyProtection="1">
      <alignment horizontal="right" vertical="center" wrapText="1"/>
    </xf>
    <xf numFmtId="43" fontId="33" fillId="0" borderId="113" xfId="77" applyFont="1" applyBorder="1" applyAlignment="1" applyProtection="1">
      <alignment vertical="center" wrapText="1"/>
    </xf>
    <xf numFmtId="0" fontId="33" fillId="10" borderId="117" xfId="0" applyFont="1" applyFill="1" applyBorder="1" applyAlignment="1" applyProtection="1">
      <alignment horizontal="center" wrapText="1"/>
    </xf>
    <xf numFmtId="0" fontId="38" fillId="10" borderId="2" xfId="0" applyFont="1" applyFill="1" applyBorder="1" applyAlignment="1" applyProtection="1">
      <alignment vertical="center" wrapText="1"/>
    </xf>
    <xf numFmtId="0" fontId="38" fillId="10" borderId="1" xfId="0" applyFont="1" applyFill="1" applyBorder="1" applyAlignment="1" applyProtection="1">
      <alignment horizontal="center" vertical="center" wrapText="1"/>
    </xf>
    <xf numFmtId="0" fontId="33" fillId="2" borderId="1" xfId="0" applyFont="1" applyFill="1" applyBorder="1" applyAlignment="1" applyProtection="1">
      <alignment vertical="center" wrapText="1"/>
    </xf>
    <xf numFmtId="0" fontId="38" fillId="10" borderId="4" xfId="0" applyFont="1" applyFill="1" applyBorder="1" applyAlignment="1" applyProtection="1">
      <alignment vertical="top" wrapText="1"/>
    </xf>
    <xf numFmtId="0" fontId="38" fillId="10" borderId="118" xfId="0" applyFont="1" applyFill="1" applyBorder="1" applyAlignment="1" applyProtection="1">
      <alignment horizontal="center" vertical="center" wrapText="1"/>
    </xf>
    <xf numFmtId="0" fontId="36" fillId="2" borderId="0" xfId="0" applyFont="1" applyFill="1" applyProtection="1"/>
    <xf numFmtId="0" fontId="36" fillId="2" borderId="106" xfId="0" applyFont="1" applyFill="1" applyBorder="1" applyAlignment="1" applyProtection="1">
      <alignment horizontal="center" vertical="center" wrapText="1"/>
    </xf>
    <xf numFmtId="0" fontId="36" fillId="2" borderId="2" xfId="0" applyFont="1" applyFill="1" applyBorder="1" applyAlignment="1" applyProtection="1">
      <alignment vertical="center" wrapText="1"/>
    </xf>
    <xf numFmtId="10" fontId="33" fillId="3" borderId="1" xfId="0" applyNumberFormat="1" applyFont="1" applyFill="1" applyBorder="1" applyAlignment="1" applyProtection="1">
      <alignment horizontal="center" vertical="center" wrapText="1"/>
      <protection locked="0"/>
    </xf>
    <xf numFmtId="0" fontId="36" fillId="2" borderId="0" xfId="0" applyFont="1" applyFill="1" applyBorder="1"/>
    <xf numFmtId="0" fontId="36" fillId="0" borderId="0" xfId="0" applyFont="1"/>
    <xf numFmtId="10" fontId="38" fillId="10" borderId="4" xfId="0" applyNumberFormat="1" applyFont="1" applyFill="1" applyBorder="1" applyAlignment="1" applyProtection="1">
      <alignment horizontal="center" vertical="center" wrapText="1"/>
    </xf>
    <xf numFmtId="0" fontId="38" fillId="10" borderId="118" xfId="0" applyFont="1" applyFill="1" applyBorder="1" applyAlignment="1" applyProtection="1">
      <alignment vertical="center" wrapText="1"/>
    </xf>
    <xf numFmtId="0" fontId="38" fillId="10" borderId="119" xfId="0" applyFont="1" applyFill="1" applyBorder="1" applyAlignment="1" applyProtection="1">
      <alignment horizontal="center" vertical="center" wrapText="1"/>
    </xf>
    <xf numFmtId="10" fontId="33" fillId="3" borderId="98" xfId="0" applyNumberFormat="1" applyFont="1" applyFill="1" applyBorder="1" applyAlignment="1" applyProtection="1">
      <alignment horizontal="center" vertical="center" wrapText="1"/>
      <protection locked="0"/>
    </xf>
    <xf numFmtId="2" fontId="33" fillId="0" borderId="113" xfId="12" applyNumberFormat="1" applyFont="1" applyBorder="1" applyAlignment="1" applyProtection="1">
      <alignment vertical="top" wrapText="1"/>
    </xf>
    <xf numFmtId="10" fontId="38" fillId="10" borderId="1" xfId="0" applyNumberFormat="1" applyFont="1" applyFill="1" applyBorder="1" applyAlignment="1" applyProtection="1">
      <alignment horizontal="center" vertical="center" wrapText="1"/>
    </xf>
    <xf numFmtId="0" fontId="33" fillId="0" borderId="4" xfId="0" applyFont="1" applyBorder="1" applyAlignment="1" applyProtection="1">
      <alignment vertical="center" wrapText="1"/>
    </xf>
    <xf numFmtId="0" fontId="38" fillId="10" borderId="117" xfId="0" applyFont="1" applyFill="1" applyBorder="1" applyAlignment="1" applyProtection="1">
      <alignment vertical="center" wrapText="1"/>
    </xf>
    <xf numFmtId="43" fontId="33" fillId="3" borderId="113" xfId="77" applyFont="1" applyFill="1" applyBorder="1" applyAlignment="1" applyProtection="1">
      <alignment horizontal="center" vertical="top" wrapText="1"/>
      <protection locked="0"/>
    </xf>
    <xf numFmtId="43" fontId="33" fillId="2" borderId="113" xfId="77" applyFont="1" applyFill="1" applyBorder="1" applyAlignment="1" applyProtection="1">
      <alignment horizontal="center" vertical="top" wrapText="1"/>
      <protection locked="0"/>
    </xf>
    <xf numFmtId="0" fontId="38" fillId="10" borderId="98" xfId="0" applyFont="1" applyFill="1" applyBorder="1" applyAlignment="1" applyProtection="1">
      <alignment horizontal="left" vertical="center" wrapText="1"/>
    </xf>
    <xf numFmtId="10" fontId="33" fillId="3" borderId="1" xfId="0" applyNumberFormat="1" applyFont="1" applyFill="1" applyBorder="1" applyAlignment="1" applyProtection="1">
      <alignment vertical="top" wrapText="1"/>
      <protection locked="0"/>
    </xf>
    <xf numFmtId="168" fontId="33" fillId="0" borderId="113" xfId="0" applyNumberFormat="1" applyFont="1" applyBorder="1" applyAlignment="1" applyProtection="1">
      <alignment horizontal="left" vertical="top"/>
    </xf>
    <xf numFmtId="10" fontId="33" fillId="0" borderId="1" xfId="0" applyNumberFormat="1" applyFont="1" applyBorder="1" applyAlignment="1" applyProtection="1">
      <alignment vertical="top" wrapText="1"/>
    </xf>
    <xf numFmtId="0" fontId="33" fillId="0" borderId="106" xfId="0" applyFont="1" applyBorder="1" applyAlignment="1" applyProtection="1">
      <alignment vertical="center" wrapText="1"/>
    </xf>
    <xf numFmtId="0" fontId="33" fillId="0" borderId="113" xfId="0" applyFont="1" applyBorder="1" applyAlignment="1" applyProtection="1">
      <alignment horizontal="left" vertical="top" wrapText="1"/>
    </xf>
    <xf numFmtId="0" fontId="33" fillId="3" borderId="1" xfId="0" applyFont="1" applyFill="1" applyBorder="1" applyAlignment="1" applyProtection="1">
      <alignment horizontal="left" vertical="center" wrapText="1"/>
      <protection locked="0"/>
    </xf>
    <xf numFmtId="10" fontId="38" fillId="10" borderId="1" xfId="0" applyNumberFormat="1" applyFont="1" applyFill="1" applyBorder="1" applyAlignment="1" applyProtection="1">
      <alignment vertical="top" wrapText="1"/>
    </xf>
    <xf numFmtId="44" fontId="38" fillId="10" borderId="113" xfId="12" applyFont="1" applyFill="1" applyBorder="1" applyAlignment="1" applyProtection="1">
      <alignment horizontal="left" vertical="top"/>
    </xf>
    <xf numFmtId="10" fontId="40" fillId="2" borderId="20" xfId="2" applyNumberFormat="1" applyFont="1" applyFill="1" applyBorder="1" applyAlignment="1" applyProtection="1"/>
    <xf numFmtId="0" fontId="40" fillId="2" borderId="20" xfId="0" applyFont="1" applyFill="1" applyBorder="1" applyAlignment="1" applyProtection="1">
      <alignment horizontal="right"/>
    </xf>
    <xf numFmtId="171" fontId="33" fillId="2" borderId="3" xfId="0" applyNumberFormat="1" applyFont="1" applyFill="1" applyBorder="1" applyAlignment="1" applyProtection="1">
      <alignment horizontal="center"/>
    </xf>
    <xf numFmtId="0" fontId="33" fillId="2" borderId="19" xfId="0" applyFont="1" applyFill="1" applyBorder="1" applyAlignment="1" applyProtection="1"/>
    <xf numFmtId="0" fontId="33" fillId="10" borderId="106" xfId="0" applyFont="1" applyFill="1" applyBorder="1" applyAlignment="1" applyProtection="1">
      <alignment wrapText="1"/>
    </xf>
    <xf numFmtId="43" fontId="38" fillId="10" borderId="113" xfId="77" applyFont="1" applyFill="1" applyBorder="1" applyAlignment="1" applyProtection="1">
      <alignment horizontal="center" vertical="top" wrapText="1"/>
    </xf>
    <xf numFmtId="43" fontId="33" fillId="0" borderId="113" xfId="77" applyFont="1" applyBorder="1" applyAlignment="1" applyProtection="1">
      <alignment horizontal="center" vertical="center" wrapText="1"/>
    </xf>
    <xf numFmtId="43" fontId="38" fillId="10" borderId="113" xfId="77" applyFont="1" applyFill="1" applyBorder="1" applyAlignment="1" applyProtection="1">
      <alignment horizontal="center" vertical="top"/>
    </xf>
    <xf numFmtId="0" fontId="33" fillId="0" borderId="117" xfId="0" applyFont="1" applyFill="1" applyBorder="1" applyAlignment="1" applyProtection="1">
      <alignment horizontal="justify"/>
    </xf>
    <xf numFmtId="0" fontId="33" fillId="0" borderId="6" xfId="0" applyFont="1" applyFill="1" applyBorder="1" applyProtection="1"/>
    <xf numFmtId="0" fontId="33" fillId="0" borderId="110" xfId="0" applyFont="1" applyFill="1" applyBorder="1" applyAlignment="1" applyProtection="1">
      <alignment horizontal="center" vertical="top"/>
    </xf>
    <xf numFmtId="0" fontId="41" fillId="2" borderId="0" xfId="0" applyFont="1" applyFill="1"/>
    <xf numFmtId="0" fontId="41" fillId="2" borderId="0" xfId="0" applyFont="1" applyFill="1" applyAlignment="1">
      <alignment horizontal="center" vertical="center" wrapText="1"/>
    </xf>
    <xf numFmtId="0" fontId="42" fillId="0" borderId="0" xfId="0" applyFont="1" applyBorder="1" applyAlignment="1">
      <alignment horizontal="center" vertical="center"/>
    </xf>
    <xf numFmtId="0" fontId="41" fillId="2" borderId="0" xfId="0" applyFont="1" applyFill="1" applyBorder="1" applyAlignment="1">
      <alignment horizontal="center" vertical="center" wrapText="1"/>
    </xf>
    <xf numFmtId="0" fontId="43" fillId="0" borderId="0" xfId="0" applyFont="1" applyBorder="1" applyAlignment="1">
      <alignment horizontal="justify" vertical="center"/>
    </xf>
    <xf numFmtId="0" fontId="41" fillId="2" borderId="0" xfId="0" applyFont="1" applyFill="1" applyAlignment="1">
      <alignment wrapText="1"/>
    </xf>
    <xf numFmtId="0" fontId="41" fillId="2" borderId="0" xfId="0" applyFont="1" applyFill="1" applyBorder="1"/>
    <xf numFmtId="10" fontId="41" fillId="2" borderId="0" xfId="0" applyNumberFormat="1" applyFont="1" applyFill="1" applyBorder="1" applyAlignment="1">
      <alignment horizontal="center" vertical="center" wrapText="1"/>
    </xf>
    <xf numFmtId="10" fontId="41" fillId="2" borderId="0" xfId="0" applyNumberFormat="1" applyFont="1" applyFill="1" applyBorder="1"/>
    <xf numFmtId="9" fontId="41" fillId="2" borderId="0" xfId="0" applyNumberFormat="1" applyFont="1" applyFill="1"/>
    <xf numFmtId="173" fontId="41" fillId="2" borderId="0" xfId="0" applyNumberFormat="1" applyFont="1" applyFill="1" applyAlignment="1">
      <alignment horizontal="center" vertical="center" wrapText="1"/>
    </xf>
    <xf numFmtId="0" fontId="2" fillId="2" borderId="0" xfId="0" applyFont="1" applyFill="1" applyAlignment="1">
      <alignment horizontal="center"/>
    </xf>
    <xf numFmtId="0" fontId="1" fillId="2" borderId="1" xfId="0" applyFont="1" applyFill="1" applyBorder="1" applyAlignment="1">
      <alignment horizontal="center"/>
    </xf>
    <xf numFmtId="0" fontId="3" fillId="2" borderId="1" xfId="0" applyFont="1" applyFill="1" applyBorder="1" applyAlignment="1">
      <alignment horizontal="center"/>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3" fillId="2" borderId="1" xfId="0" applyFont="1" applyFill="1" applyBorder="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5" fillId="2" borderId="1" xfId="0" applyFont="1" applyFill="1" applyBorder="1" applyAlignment="1">
      <alignment horizontal="left"/>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2"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3" fillId="2" borderId="0" xfId="0" applyFont="1" applyFill="1" applyAlignment="1">
      <alignment horizont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4" fontId="7" fillId="2" borderId="2" xfId="0" applyNumberFormat="1" applyFont="1" applyFill="1" applyBorder="1" applyAlignment="1">
      <alignment horizontal="center"/>
    </xf>
    <xf numFmtId="4" fontId="7" fillId="2" borderId="4" xfId="0" applyNumberFormat="1" applyFont="1" applyFill="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49" fontId="3" fillId="2" borderId="2" xfId="0" applyNumberFormat="1" applyFont="1" applyFill="1" applyBorder="1" applyAlignment="1">
      <alignment horizontal="center"/>
    </xf>
    <xf numFmtId="49" fontId="3" fillId="2" borderId="4" xfId="0" applyNumberFormat="1" applyFont="1" applyFill="1" applyBorder="1" applyAlignment="1">
      <alignment horizontal="center"/>
    </xf>
    <xf numFmtId="0" fontId="3" fillId="2" borderId="0" xfId="0" applyFont="1" applyFill="1" applyBorder="1" applyAlignment="1">
      <alignment horizontal="center"/>
    </xf>
    <xf numFmtId="0" fontId="1" fillId="2" borderId="1" xfId="0" applyFont="1" applyFill="1" applyBorder="1" applyAlignment="1">
      <alignment horizontal="left"/>
    </xf>
    <xf numFmtId="0" fontId="3" fillId="2" borderId="0" xfId="0" applyFont="1" applyFill="1" applyBorder="1" applyAlignment="1">
      <alignment horizontal="center"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21" fillId="2" borderId="1" xfId="0" applyFont="1" applyFill="1" applyBorder="1" applyAlignment="1">
      <alignment horizontal="left"/>
    </xf>
    <xf numFmtId="0" fontId="1" fillId="2" borderId="0" xfId="0" applyFont="1" applyFill="1" applyBorder="1"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2" fillId="2" borderId="1"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4" fillId="2" borderId="1" xfId="0" applyFont="1" applyFill="1" applyBorder="1" applyAlignment="1">
      <alignment horizontal="left"/>
    </xf>
    <xf numFmtId="0" fontId="4" fillId="2" borderId="1"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9" fillId="2" borderId="22"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24" xfId="0" applyFont="1" applyFill="1" applyBorder="1" applyAlignment="1">
      <alignment horizontal="left" vertical="center" wrapText="1"/>
    </xf>
    <xf numFmtId="10" fontId="18" fillId="2" borderId="25" xfId="0" applyNumberFormat="1" applyFont="1" applyFill="1" applyBorder="1" applyAlignment="1">
      <alignment horizontal="center" vertical="center"/>
    </xf>
    <xf numFmtId="10" fontId="18" fillId="2" borderId="23" xfId="0" applyNumberFormat="1" applyFont="1" applyFill="1" applyBorder="1" applyAlignment="1">
      <alignment horizontal="center" vertical="center"/>
    </xf>
    <xf numFmtId="10" fontId="18" fillId="2" borderId="26" xfId="0" applyNumberFormat="1" applyFont="1" applyFill="1" applyBorder="1" applyAlignment="1">
      <alignment horizontal="center" vertical="center"/>
    </xf>
    <xf numFmtId="0" fontId="17" fillId="5" borderId="27" xfId="0" applyFont="1" applyFill="1" applyBorder="1" applyAlignment="1">
      <alignment horizontal="center" vertical="center"/>
    </xf>
    <xf numFmtId="0" fontId="17" fillId="5" borderId="28" xfId="0" applyFont="1" applyFill="1" applyBorder="1" applyAlignment="1">
      <alignment horizontal="center" vertical="center"/>
    </xf>
    <xf numFmtId="0" fontId="17" fillId="5" borderId="29" xfId="0" applyFont="1" applyFill="1" applyBorder="1" applyAlignment="1">
      <alignment horizontal="center" vertical="center"/>
    </xf>
    <xf numFmtId="10" fontId="17" fillId="5" borderId="30" xfId="0" applyNumberFormat="1" applyFont="1" applyFill="1" applyBorder="1" applyAlignment="1">
      <alignment horizontal="center" vertical="center"/>
    </xf>
    <xf numFmtId="10" fontId="17" fillId="5" borderId="28" xfId="0" applyNumberFormat="1" applyFont="1" applyFill="1" applyBorder="1" applyAlignment="1">
      <alignment horizontal="center" vertical="center"/>
    </xf>
    <xf numFmtId="10" fontId="17" fillId="5" borderId="31" xfId="0" applyNumberFormat="1"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20" fillId="2" borderId="37" xfId="0" applyFont="1" applyFill="1" applyBorder="1" applyAlignment="1">
      <alignment horizontal="left" vertical="center" wrapText="1"/>
    </xf>
    <xf numFmtId="0" fontId="1" fillId="2" borderId="0" xfId="0" applyFont="1" applyFill="1" applyBorder="1" applyAlignment="1">
      <alignment horizontal="center" vertical="center"/>
    </xf>
    <xf numFmtId="0" fontId="14" fillId="4" borderId="1" xfId="0" applyFont="1" applyFill="1" applyBorder="1" applyAlignment="1">
      <alignment horizontal="center" vertical="center"/>
    </xf>
    <xf numFmtId="0" fontId="10" fillId="2" borderId="6" xfId="0" applyFont="1" applyFill="1" applyBorder="1" applyAlignment="1">
      <alignment horizontal="center"/>
    </xf>
    <xf numFmtId="0" fontId="15" fillId="2" borderId="0" xfId="0" applyFont="1" applyFill="1" applyBorder="1" applyAlignment="1">
      <alignment horizontal="center" wrapText="1"/>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10" fontId="18" fillId="2" borderId="16" xfId="0" applyNumberFormat="1" applyFont="1" applyFill="1" applyBorder="1" applyAlignment="1">
      <alignment horizontal="center" vertical="center"/>
    </xf>
    <xf numFmtId="10" fontId="18" fillId="2" borderId="14" xfId="0" applyNumberFormat="1" applyFont="1" applyFill="1" applyBorder="1" applyAlignment="1">
      <alignment horizontal="center" vertical="center"/>
    </xf>
    <xf numFmtId="10" fontId="18" fillId="2" borderId="17" xfId="0" applyNumberFormat="1" applyFont="1" applyFill="1" applyBorder="1" applyAlignment="1">
      <alignment horizontal="center" vertical="center"/>
    </xf>
    <xf numFmtId="0" fontId="19" fillId="2" borderId="18" xfId="0" applyFont="1" applyFill="1" applyBorder="1" applyAlignment="1">
      <alignment horizontal="left" vertical="center"/>
    </xf>
    <xf numFmtId="0" fontId="19" fillId="2" borderId="3" xfId="0" applyFont="1" applyFill="1" applyBorder="1" applyAlignment="1">
      <alignment horizontal="left" vertical="center"/>
    </xf>
    <xf numFmtId="0" fontId="19" fillId="2" borderId="19" xfId="0" applyFont="1" applyFill="1" applyBorder="1" applyAlignment="1">
      <alignment horizontal="left" vertical="center"/>
    </xf>
    <xf numFmtId="10" fontId="18" fillId="2" borderId="20" xfId="0" applyNumberFormat="1" applyFont="1" applyFill="1" applyBorder="1" applyAlignment="1">
      <alignment horizontal="center" vertical="center"/>
    </xf>
    <xf numFmtId="10" fontId="18" fillId="2" borderId="3" xfId="0" applyNumberFormat="1" applyFont="1" applyFill="1" applyBorder="1" applyAlignment="1">
      <alignment horizontal="center" vertical="center"/>
    </xf>
    <xf numFmtId="10" fontId="18" fillId="2" borderId="21" xfId="0" applyNumberFormat="1" applyFont="1" applyFill="1" applyBorder="1" applyAlignment="1">
      <alignment horizontal="center" vertical="center"/>
    </xf>
    <xf numFmtId="10" fontId="4" fillId="2" borderId="2" xfId="0" applyNumberFormat="1" applyFont="1" applyFill="1" applyBorder="1" applyAlignment="1">
      <alignment horizontal="left" vertical="center"/>
    </xf>
    <xf numFmtId="10" fontId="4" fillId="2" borderId="3" xfId="0" applyNumberFormat="1" applyFont="1" applyFill="1" applyBorder="1" applyAlignment="1">
      <alignment horizontal="left" vertical="center"/>
    </xf>
    <xf numFmtId="10" fontId="4" fillId="2" borderId="4" xfId="0" applyNumberFormat="1" applyFont="1" applyFill="1" applyBorder="1" applyAlignment="1">
      <alignment horizontal="left" vertical="center"/>
    </xf>
    <xf numFmtId="0" fontId="3" fillId="2" borderId="4" xfId="0" applyFont="1" applyFill="1" applyBorder="1" applyAlignment="1">
      <alignment horizontal="center" vertical="center" wrapText="1"/>
    </xf>
    <xf numFmtId="0" fontId="44" fillId="0" borderId="0" xfId="0" applyFont="1" applyBorder="1" applyAlignment="1">
      <alignment horizontal="justify" vertical="center"/>
    </xf>
    <xf numFmtId="0" fontId="0" fillId="0" borderId="0" xfId="0" applyBorder="1" applyAlignment="1"/>
    <xf numFmtId="0" fontId="41" fillId="2" borderId="0" xfId="0" applyFont="1" applyFill="1" applyBorder="1" applyAlignment="1"/>
    <xf numFmtId="0" fontId="45" fillId="0" borderId="1" xfId="0" applyFont="1" applyBorder="1" applyAlignment="1">
      <alignment horizontal="justify" vertical="center"/>
    </xf>
    <xf numFmtId="0" fontId="0" fillId="0" borderId="1" xfId="0" applyBorder="1" applyAlignment="1"/>
    <xf numFmtId="0" fontId="44" fillId="0" borderId="2" xfId="0" applyFont="1" applyBorder="1" applyAlignment="1">
      <alignment horizontal="justify" vertical="center"/>
    </xf>
    <xf numFmtId="0" fontId="0" fillId="0" borderId="4" xfId="0" applyBorder="1" applyAlignment="1"/>
    <xf numFmtId="0" fontId="46" fillId="0" borderId="2" xfId="0" applyFont="1" applyBorder="1" applyAlignment="1">
      <alignment horizontal="justify" vertical="center"/>
    </xf>
    <xf numFmtId="0" fontId="47" fillId="0" borderId="4" xfId="0" applyFont="1" applyBorder="1" applyAlignment="1"/>
    <xf numFmtId="0" fontId="45" fillId="0" borderId="2" xfId="0" applyFont="1" applyBorder="1" applyAlignment="1">
      <alignment horizontal="justify" vertical="center"/>
    </xf>
    <xf numFmtId="0" fontId="45" fillId="2" borderId="1" xfId="0" applyFont="1" applyFill="1" applyBorder="1" applyAlignment="1">
      <alignment horizontal="justify" vertical="center"/>
    </xf>
    <xf numFmtId="0" fontId="0" fillId="2" borderId="1" xfId="0" applyFill="1" applyBorder="1" applyAlignment="1"/>
    <xf numFmtId="0" fontId="49" fillId="0" borderId="0" xfId="0" applyFont="1" applyBorder="1" applyAlignment="1">
      <alignment horizontal="justify" vertical="center"/>
    </xf>
    <xf numFmtId="0" fontId="48" fillId="0" borderId="2" xfId="0" applyFont="1" applyBorder="1" applyAlignment="1">
      <alignment horizontal="justify" vertical="center"/>
    </xf>
    <xf numFmtId="0" fontId="37" fillId="9" borderId="103" xfId="0" applyFont="1" applyFill="1" applyBorder="1" applyAlignment="1" applyProtection="1">
      <alignment horizontal="center"/>
    </xf>
    <xf numFmtId="0" fontId="37" fillId="9" borderId="104" xfId="0" applyFont="1" applyFill="1" applyBorder="1" applyAlignment="1" applyProtection="1">
      <alignment horizontal="center"/>
    </xf>
    <xf numFmtId="0" fontId="37" fillId="9" borderId="105" xfId="0" applyFont="1" applyFill="1" applyBorder="1" applyAlignment="1" applyProtection="1">
      <alignment horizontal="center"/>
    </xf>
    <xf numFmtId="49" fontId="33" fillId="3" borderId="2" xfId="0" applyNumberFormat="1" applyFont="1" applyFill="1" applyBorder="1" applyAlignment="1" applyProtection="1">
      <alignment horizontal="center" vertical="top"/>
      <protection locked="0"/>
    </xf>
    <xf numFmtId="49" fontId="33" fillId="3" borderId="19" xfId="0" applyNumberFormat="1" applyFont="1" applyFill="1" applyBorder="1" applyAlignment="1" applyProtection="1">
      <alignment horizontal="center" vertical="top"/>
      <protection locked="0"/>
    </xf>
    <xf numFmtId="0" fontId="33" fillId="2" borderId="2" xfId="0" applyFont="1" applyFill="1" applyBorder="1" applyAlignment="1" applyProtection="1">
      <alignment horizontal="center" vertical="center" wrapText="1"/>
      <protection locked="0"/>
    </xf>
    <xf numFmtId="0" fontId="33" fillId="2" borderId="19" xfId="0" applyFont="1" applyFill="1" applyBorder="1" applyAlignment="1" applyProtection="1">
      <alignment horizontal="center" vertical="center" wrapText="1"/>
      <protection locked="0"/>
    </xf>
    <xf numFmtId="14" fontId="33" fillId="0" borderId="2" xfId="0" applyNumberFormat="1" applyFont="1" applyBorder="1" applyAlignment="1" applyProtection="1">
      <alignment horizontal="center" vertical="top"/>
    </xf>
    <xf numFmtId="0" fontId="33" fillId="0" borderId="19" xfId="0" applyFont="1" applyBorder="1" applyAlignment="1" applyProtection="1">
      <alignment horizontal="center" vertical="top"/>
    </xf>
    <xf numFmtId="0" fontId="33" fillId="0" borderId="2" xfId="0" applyFont="1" applyBorder="1" applyAlignment="1" applyProtection="1">
      <alignment horizontal="center" vertical="top"/>
    </xf>
    <xf numFmtId="0" fontId="38" fillId="10" borderId="20" xfId="0" applyFont="1" applyFill="1" applyBorder="1" applyAlignment="1" applyProtection="1">
      <alignment horizontal="left" vertical="center"/>
    </xf>
    <xf numFmtId="0" fontId="38" fillId="10" borderId="3" xfId="0" applyFont="1" applyFill="1" applyBorder="1" applyAlignment="1" applyProtection="1">
      <alignment horizontal="left" vertical="center"/>
    </xf>
    <xf numFmtId="0" fontId="38" fillId="10" borderId="19" xfId="0" applyFont="1" applyFill="1" applyBorder="1" applyAlignment="1" applyProtection="1">
      <alignment horizontal="left" vertical="center"/>
    </xf>
    <xf numFmtId="0" fontId="39" fillId="9" borderId="2" xfId="0" applyFont="1" applyFill="1" applyBorder="1" applyAlignment="1" applyProtection="1">
      <alignment horizontal="left" vertical="top" wrapText="1"/>
    </xf>
    <xf numFmtId="0" fontId="39" fillId="9" borderId="3" xfId="0" applyFont="1" applyFill="1" applyBorder="1" applyAlignment="1" applyProtection="1">
      <alignment horizontal="left" vertical="top"/>
    </xf>
    <xf numFmtId="0" fontId="39" fillId="9" borderId="19" xfId="0" applyFont="1" applyFill="1" applyBorder="1" applyAlignment="1" applyProtection="1">
      <alignment horizontal="left" vertical="top"/>
    </xf>
    <xf numFmtId="0" fontId="38" fillId="11" borderId="20" xfId="0" applyFont="1" applyFill="1" applyBorder="1" applyAlignment="1" applyProtection="1">
      <alignment horizontal="center" vertical="center" wrapText="1"/>
    </xf>
    <xf numFmtId="0" fontId="38" fillId="11" borderId="3" xfId="0" applyFont="1" applyFill="1" applyBorder="1" applyAlignment="1" applyProtection="1">
      <alignment horizontal="center" vertical="center" wrapText="1"/>
    </xf>
    <xf numFmtId="0" fontId="38" fillId="11" borderId="19" xfId="0" applyFont="1" applyFill="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49" fontId="38" fillId="0" borderId="2" xfId="77" applyNumberFormat="1" applyFont="1" applyBorder="1" applyAlignment="1" applyProtection="1">
      <alignment horizontal="center" vertical="center"/>
    </xf>
    <xf numFmtId="49" fontId="38" fillId="0" borderId="19" xfId="77" applyNumberFormat="1" applyFont="1" applyBorder="1" applyAlignment="1" applyProtection="1">
      <alignment horizontal="center" vertical="center"/>
    </xf>
    <xf numFmtId="44" fontId="38" fillId="2" borderId="2" xfId="12" applyFont="1" applyFill="1" applyBorder="1" applyAlignment="1" applyProtection="1">
      <alignment horizontal="center" vertical="center"/>
    </xf>
    <xf numFmtId="44" fontId="38" fillId="2" borderId="19" xfId="12" applyFont="1" applyFill="1" applyBorder="1" applyAlignment="1" applyProtection="1">
      <alignment horizontal="center" vertical="center"/>
    </xf>
    <xf numFmtId="14" fontId="33" fillId="0" borderId="109" xfId="0" applyNumberFormat="1" applyFont="1" applyBorder="1" applyAlignment="1" applyProtection="1">
      <alignment horizontal="center" vertical="center" wrapText="1"/>
    </xf>
    <xf numFmtId="0" fontId="33" fillId="0" borderId="110" xfId="0" applyFont="1" applyBorder="1" applyAlignment="1" applyProtection="1">
      <alignment horizontal="center" vertical="center" wrapText="1"/>
    </xf>
    <xf numFmtId="0" fontId="36" fillId="9" borderId="103" xfId="0" applyFont="1" applyFill="1" applyBorder="1" applyAlignment="1" applyProtection="1">
      <alignment horizontal="center" vertical="center"/>
    </xf>
    <xf numFmtId="0" fontId="36" fillId="9" borderId="104" xfId="0" applyFont="1" applyFill="1" applyBorder="1" applyAlignment="1" applyProtection="1">
      <alignment horizontal="center" vertical="center"/>
    </xf>
    <xf numFmtId="0" fontId="36" fillId="9" borderId="105" xfId="0" applyFont="1" applyFill="1" applyBorder="1" applyAlignment="1" applyProtection="1">
      <alignment horizontal="center" vertical="center"/>
    </xf>
    <xf numFmtId="0" fontId="39" fillId="9" borderId="103" xfId="0" applyFont="1" applyFill="1" applyBorder="1" applyAlignment="1" applyProtection="1">
      <alignment horizontal="center" vertical="center"/>
    </xf>
    <xf numFmtId="0" fontId="39" fillId="9" borderId="104" xfId="0" applyFont="1" applyFill="1" applyBorder="1" applyAlignment="1" applyProtection="1">
      <alignment horizontal="center" vertical="center"/>
    </xf>
    <xf numFmtId="0" fontId="39" fillId="9" borderId="105" xfId="0" applyFont="1" applyFill="1" applyBorder="1" applyAlignment="1" applyProtection="1">
      <alignment horizontal="center" vertical="center"/>
    </xf>
    <xf numFmtId="0" fontId="38" fillId="10" borderId="20" xfId="0" applyFont="1" applyFill="1" applyBorder="1" applyAlignment="1" applyProtection="1">
      <alignment horizontal="right" vertical="top" wrapText="1"/>
    </xf>
    <xf numFmtId="0" fontId="38" fillId="10" borderId="4" xfId="0" applyFont="1" applyFill="1" applyBorder="1" applyAlignment="1" applyProtection="1">
      <alignment horizontal="right" vertical="top" wrapText="1"/>
    </xf>
    <xf numFmtId="0" fontId="38" fillId="10" borderId="2" xfId="0" applyFont="1" applyFill="1" applyBorder="1" applyAlignment="1" applyProtection="1">
      <alignment horizontal="left" vertical="center" wrapText="1"/>
    </xf>
    <xf numFmtId="0" fontId="38" fillId="10" borderId="4" xfId="0" applyFont="1" applyFill="1" applyBorder="1" applyAlignment="1" applyProtection="1">
      <alignment horizontal="left" vertical="center" wrapText="1"/>
    </xf>
    <xf numFmtId="0" fontId="33" fillId="2" borderId="2" xfId="0" applyFont="1" applyFill="1" applyBorder="1" applyAlignment="1" applyProtection="1">
      <alignment horizontal="left" vertical="justify" wrapText="1"/>
    </xf>
    <xf numFmtId="0" fontId="33" fillId="2" borderId="4" xfId="0" applyFont="1" applyFill="1" applyBorder="1" applyAlignment="1" applyProtection="1">
      <alignment horizontal="left" vertical="justify" wrapText="1"/>
    </xf>
    <xf numFmtId="0" fontId="33" fillId="2" borderId="2" xfId="0" applyFont="1" applyFill="1" applyBorder="1" applyAlignment="1" applyProtection="1">
      <alignment horizontal="justify" vertical="justify" wrapText="1"/>
    </xf>
    <xf numFmtId="0" fontId="33" fillId="2" borderId="4" xfId="0" applyFont="1" applyFill="1" applyBorder="1" applyAlignment="1" applyProtection="1">
      <alignment horizontal="justify" vertical="justify" wrapText="1"/>
    </xf>
    <xf numFmtId="0" fontId="38" fillId="10" borderId="3" xfId="0" applyFont="1" applyFill="1" applyBorder="1" applyAlignment="1" applyProtection="1">
      <alignment horizontal="right" vertical="top" wrapText="1"/>
    </xf>
    <xf numFmtId="0" fontId="38" fillId="2" borderId="20" xfId="0" applyFont="1" applyFill="1" applyBorder="1" applyAlignment="1" applyProtection="1">
      <alignment horizontal="center" vertical="center" wrapText="1"/>
    </xf>
    <xf numFmtId="0" fontId="38" fillId="2" borderId="3" xfId="0" applyFont="1" applyFill="1" applyBorder="1" applyAlignment="1" applyProtection="1">
      <alignment horizontal="center" vertical="center" wrapText="1"/>
    </xf>
    <xf numFmtId="0" fontId="38" fillId="2" borderId="6" xfId="0" applyFont="1" applyFill="1" applyBorder="1" applyAlignment="1" applyProtection="1">
      <alignment horizontal="center" vertical="center" wrapText="1"/>
    </xf>
    <xf numFmtId="0" fontId="38" fillId="2" borderId="19" xfId="0" applyFont="1" applyFill="1" applyBorder="1" applyAlignment="1" applyProtection="1">
      <alignment horizontal="center" vertical="center" wrapText="1"/>
    </xf>
    <xf numFmtId="0" fontId="33" fillId="2" borderId="117" xfId="0" applyFont="1" applyFill="1" applyBorder="1" applyAlignment="1" applyProtection="1">
      <alignment horizontal="center" wrapText="1"/>
    </xf>
    <xf numFmtId="0" fontId="33" fillId="2" borderId="6" xfId="0" applyFont="1" applyFill="1" applyBorder="1" applyAlignment="1" applyProtection="1">
      <alignment horizontal="center" wrapText="1"/>
    </xf>
    <xf numFmtId="0" fontId="33" fillId="2" borderId="110" xfId="0" applyFont="1" applyFill="1" applyBorder="1" applyAlignment="1" applyProtection="1">
      <alignment horizontal="center" wrapText="1"/>
    </xf>
    <xf numFmtId="0" fontId="38" fillId="9" borderId="103" xfId="0" applyFont="1" applyFill="1" applyBorder="1" applyAlignment="1" applyProtection="1">
      <alignment horizontal="center" vertical="center"/>
    </xf>
    <xf numFmtId="0" fontId="38" fillId="9" borderId="104" xfId="0" applyFont="1" applyFill="1" applyBorder="1" applyAlignment="1" applyProtection="1">
      <alignment horizontal="center" vertical="center"/>
    </xf>
    <xf numFmtId="0" fontId="38" fillId="9" borderId="105" xfId="0" applyFont="1" applyFill="1" applyBorder="1" applyAlignment="1" applyProtection="1">
      <alignment horizontal="center" vertical="center"/>
    </xf>
    <xf numFmtId="0" fontId="38" fillId="10" borderId="20" xfId="0" applyFont="1" applyFill="1" applyBorder="1" applyAlignment="1" applyProtection="1">
      <alignment horizontal="right" vertical="center" wrapText="1"/>
    </xf>
    <xf numFmtId="0" fontId="38" fillId="10" borderId="4" xfId="0" applyFont="1" applyFill="1" applyBorder="1" applyAlignment="1" applyProtection="1">
      <alignment horizontal="right" vertical="center" wrapText="1"/>
    </xf>
    <xf numFmtId="0" fontId="38" fillId="2" borderId="117" xfId="0" applyFont="1" applyFill="1" applyBorder="1" applyAlignment="1" applyProtection="1">
      <alignment horizontal="center" vertical="center" wrapText="1"/>
    </xf>
    <xf numFmtId="0" fontId="38" fillId="2" borderId="110" xfId="0" applyFont="1" applyFill="1" applyBorder="1" applyAlignment="1" applyProtection="1">
      <alignment horizontal="center" vertical="center" wrapText="1"/>
    </xf>
    <xf numFmtId="0" fontId="38" fillId="10" borderId="3" xfId="0" applyFont="1" applyFill="1" applyBorder="1" applyAlignment="1" applyProtection="1">
      <alignment horizontal="right" vertical="center" wrapText="1"/>
    </xf>
    <xf numFmtId="0" fontId="38" fillId="10" borderId="6" xfId="0" applyFont="1" applyFill="1" applyBorder="1" applyAlignment="1" applyProtection="1">
      <alignment horizontal="right" vertical="center" wrapText="1"/>
    </xf>
    <xf numFmtId="0" fontId="38" fillId="10" borderId="120" xfId="0" applyFont="1" applyFill="1" applyBorder="1" applyAlignment="1" applyProtection="1">
      <alignment horizontal="right" vertical="center" wrapText="1"/>
    </xf>
    <xf numFmtId="0" fontId="38" fillId="10" borderId="115" xfId="0" applyFont="1" applyFill="1" applyBorder="1" applyAlignment="1" applyProtection="1">
      <alignment horizontal="left" vertical="center" wrapText="1"/>
    </xf>
    <xf numFmtId="0" fontId="38" fillId="10" borderId="116" xfId="0" applyFont="1" applyFill="1" applyBorder="1" applyAlignment="1" applyProtection="1">
      <alignment horizontal="left" vertical="center" wrapText="1"/>
    </xf>
    <xf numFmtId="0" fontId="33" fillId="0" borderId="2" xfId="0" applyFont="1" applyBorder="1" applyAlignment="1" applyProtection="1">
      <alignment horizontal="left" vertical="center" wrapText="1"/>
    </xf>
    <xf numFmtId="0" fontId="33" fillId="0" borderId="4" xfId="0" applyFont="1" applyBorder="1" applyAlignment="1" applyProtection="1">
      <alignment horizontal="left" vertical="center" wrapText="1"/>
    </xf>
    <xf numFmtId="0" fontId="33" fillId="2" borderId="117" xfId="0" applyFont="1" applyFill="1" applyBorder="1" applyAlignment="1" applyProtection="1">
      <alignment horizontal="center"/>
    </xf>
    <xf numFmtId="0" fontId="33" fillId="2" borderId="6" xfId="0" applyFont="1" applyFill="1" applyBorder="1" applyAlignment="1" applyProtection="1">
      <alignment horizontal="center"/>
    </xf>
    <xf numFmtId="0" fontId="33" fillId="2" borderId="110" xfId="0" applyFont="1" applyFill="1" applyBorder="1" applyAlignment="1" applyProtection="1">
      <alignment horizontal="center"/>
    </xf>
    <xf numFmtId="0" fontId="33" fillId="9" borderId="103" xfId="0" applyFont="1" applyFill="1" applyBorder="1" applyAlignment="1" applyProtection="1">
      <alignment horizontal="center" vertical="center"/>
    </xf>
    <xf numFmtId="0" fontId="33" fillId="9" borderId="104" xfId="0" applyFont="1" applyFill="1" applyBorder="1" applyAlignment="1" applyProtection="1">
      <alignment horizontal="center" vertical="center"/>
    </xf>
    <xf numFmtId="0" fontId="33" fillId="9" borderId="105" xfId="0" applyFont="1" applyFill="1" applyBorder="1" applyAlignment="1" applyProtection="1">
      <alignment horizontal="center" vertical="center"/>
    </xf>
    <xf numFmtId="0" fontId="38" fillId="9" borderId="20" xfId="0" applyFont="1" applyFill="1" applyBorder="1" applyAlignment="1" applyProtection="1">
      <alignment horizontal="center" vertical="center"/>
    </xf>
    <xf numFmtId="0" fontId="38" fillId="9" borderId="3" xfId="0" applyFont="1" applyFill="1" applyBorder="1" applyAlignment="1" applyProtection="1">
      <alignment horizontal="center" vertical="center"/>
    </xf>
    <xf numFmtId="0" fontId="38" fillId="9" borderId="19" xfId="0" applyFont="1" applyFill="1" applyBorder="1" applyAlignment="1" applyProtection="1">
      <alignment horizontal="center" vertical="center"/>
    </xf>
    <xf numFmtId="0" fontId="38" fillId="10" borderId="20" xfId="0" applyFont="1" applyFill="1" applyBorder="1" applyAlignment="1" applyProtection="1">
      <alignment horizontal="center" vertical="center" wrapText="1"/>
    </xf>
    <xf numFmtId="0" fontId="38" fillId="10" borderId="3" xfId="0" applyFont="1" applyFill="1" applyBorder="1" applyAlignment="1" applyProtection="1">
      <alignment horizontal="center" vertical="center" wrapText="1"/>
    </xf>
    <xf numFmtId="0" fontId="38" fillId="10" borderId="4" xfId="0" applyFont="1" applyFill="1" applyBorder="1" applyAlignment="1" applyProtection="1">
      <alignment horizontal="center" vertical="center" wrapText="1"/>
    </xf>
    <xf numFmtId="0" fontId="38" fillId="10" borderId="20" xfId="0" applyFont="1" applyFill="1" applyBorder="1" applyAlignment="1" applyProtection="1">
      <alignment horizontal="left" vertical="center" wrapText="1"/>
    </xf>
    <xf numFmtId="0" fontId="38" fillId="10" borderId="3" xfId="0" applyFont="1" applyFill="1" applyBorder="1" applyAlignment="1" applyProtection="1">
      <alignment horizontal="left" vertical="center" wrapText="1"/>
    </xf>
    <xf numFmtId="0" fontId="38" fillId="0" borderId="100" xfId="0" applyFont="1" applyBorder="1" applyAlignment="1">
      <alignment horizontal="center" vertical="center"/>
    </xf>
    <xf numFmtId="0" fontId="33" fillId="0" borderId="1" xfId="0" applyFont="1" applyBorder="1" applyAlignment="1" applyProtection="1">
      <alignment horizontal="left" vertical="center" wrapText="1"/>
    </xf>
    <xf numFmtId="0" fontId="30" fillId="8" borderId="1" xfId="0" applyFont="1" applyFill="1" applyBorder="1" applyAlignment="1" applyProtection="1">
      <alignment horizontal="center" vertical="center" wrapText="1"/>
    </xf>
    <xf numFmtId="0" fontId="35" fillId="8" borderId="2" xfId="0" applyFont="1" applyFill="1" applyBorder="1" applyAlignment="1" applyProtection="1">
      <alignment horizontal="center"/>
    </xf>
    <xf numFmtId="0" fontId="35" fillId="8" borderId="3" xfId="0" applyFont="1" applyFill="1" applyBorder="1" applyAlignment="1" applyProtection="1">
      <alignment horizontal="center"/>
    </xf>
    <xf numFmtId="0" fontId="35" fillId="8" borderId="4" xfId="0" applyFont="1" applyFill="1" applyBorder="1" applyAlignment="1" applyProtection="1">
      <alignment horizontal="center"/>
    </xf>
    <xf numFmtId="0" fontId="25" fillId="6" borderId="38" xfId="21" applyFont="1" applyFill="1" applyBorder="1" applyAlignment="1">
      <alignment horizontal="center" vertical="center" wrapText="1"/>
    </xf>
    <xf numFmtId="0" fontId="26" fillId="0" borderId="39" xfId="21" applyFont="1" applyBorder="1"/>
    <xf numFmtId="0" fontId="26" fillId="0" borderId="83" xfId="21" applyFont="1" applyBorder="1"/>
    <xf numFmtId="0" fontId="25" fillId="7" borderId="38" xfId="21" applyFont="1" applyFill="1" applyBorder="1" applyAlignment="1">
      <alignment horizontal="center" vertical="center" wrapText="1"/>
    </xf>
    <xf numFmtId="0" fontId="25" fillId="0" borderId="39" xfId="21" applyFont="1" applyBorder="1" applyAlignment="1">
      <alignment horizontal="center" vertical="center" wrapText="1"/>
    </xf>
    <xf numFmtId="3" fontId="25" fillId="7" borderId="44" xfId="21" applyNumberFormat="1" applyFont="1" applyFill="1" applyBorder="1" applyAlignment="1">
      <alignment horizontal="center" vertical="center" wrapText="1"/>
    </xf>
    <xf numFmtId="0" fontId="26" fillId="0" borderId="45" xfId="21" applyFont="1" applyBorder="1"/>
    <xf numFmtId="0" fontId="27" fillId="0" borderId="40" xfId="21" applyFont="1" applyBorder="1" applyAlignment="1">
      <alignment horizontal="center" vertical="center" wrapText="1"/>
    </xf>
    <xf numFmtId="0" fontId="26" fillId="0" borderId="41" xfId="21" applyFont="1" applyBorder="1"/>
    <xf numFmtId="0" fontId="26" fillId="0" borderId="42" xfId="21" applyFont="1" applyBorder="1"/>
    <xf numFmtId="0" fontId="25" fillId="7" borderId="54" xfId="21" applyFont="1" applyFill="1" applyBorder="1" applyAlignment="1">
      <alignment horizontal="center" vertical="center" wrapText="1"/>
    </xf>
    <xf numFmtId="0" fontId="26" fillId="0" borderId="55" xfId="21" applyFont="1" applyBorder="1"/>
    <xf numFmtId="0" fontId="26" fillId="0" borderId="56" xfId="21" applyFont="1" applyBorder="1"/>
    <xf numFmtId="0" fontId="25" fillId="7" borderId="43" xfId="21" applyFont="1" applyFill="1" applyBorder="1" applyAlignment="1">
      <alignment horizontal="center" vertical="center" wrapText="1"/>
    </xf>
    <xf numFmtId="0" fontId="26" fillId="0" borderId="49" xfId="21" applyFont="1" applyBorder="1"/>
    <xf numFmtId="170" fontId="25" fillId="7" borderId="43" xfId="21" applyNumberFormat="1" applyFont="1" applyFill="1" applyBorder="1" applyAlignment="1">
      <alignment horizontal="center" vertical="center" wrapText="1"/>
    </xf>
    <xf numFmtId="170" fontId="25" fillId="7" borderId="84" xfId="21" applyNumberFormat="1" applyFont="1" applyFill="1" applyBorder="1" applyAlignment="1">
      <alignment horizontal="center" vertical="center" wrapText="1"/>
    </xf>
    <xf numFmtId="0" fontId="26" fillId="0" borderId="86" xfId="21" applyFont="1" applyBorder="1"/>
    <xf numFmtId="170" fontId="25" fillId="0" borderId="84" xfId="21" applyNumberFormat="1" applyFont="1" applyBorder="1" applyAlignment="1" applyProtection="1">
      <alignment horizontal="center" vertical="center" wrapText="1"/>
    </xf>
    <xf numFmtId="0" fontId="26" fillId="0" borderId="86" xfId="21" applyFont="1" applyBorder="1" applyProtection="1"/>
    <xf numFmtId="0" fontId="27" fillId="0" borderId="58" xfId="21" applyFont="1" applyBorder="1" applyAlignment="1">
      <alignment horizontal="center" vertical="center" wrapText="1"/>
    </xf>
    <xf numFmtId="0" fontId="26" fillId="0" borderId="59" xfId="21" applyFont="1" applyBorder="1"/>
    <xf numFmtId="3" fontId="25" fillId="7" borderId="43" xfId="21" applyNumberFormat="1" applyFont="1" applyFill="1" applyBorder="1" applyAlignment="1">
      <alignment horizontal="center" vertical="center" wrapText="1"/>
    </xf>
    <xf numFmtId="0" fontId="25" fillId="7" borderId="63" xfId="21" applyFont="1" applyFill="1" applyBorder="1" applyAlignment="1">
      <alignment horizontal="center" vertical="center" wrapText="1"/>
    </xf>
    <xf numFmtId="0" fontId="26" fillId="0" borderId="64" xfId="21" applyFont="1" applyBorder="1"/>
    <xf numFmtId="0" fontId="26" fillId="0" borderId="65" xfId="21" applyFont="1" applyBorder="1"/>
    <xf numFmtId="0" fontId="74" fillId="6" borderId="38" xfId="21" applyFont="1" applyFill="1" applyBorder="1" applyAlignment="1">
      <alignment horizontal="center" vertical="center"/>
    </xf>
    <xf numFmtId="0" fontId="75" fillId="0" borderId="39" xfId="21" applyFont="1" applyBorder="1"/>
    <xf numFmtId="0" fontId="75" fillId="0" borderId="83" xfId="21" applyFont="1" applyBorder="1"/>
    <xf numFmtId="0" fontId="74" fillId="7" borderId="38" xfId="21" applyFont="1" applyFill="1" applyBorder="1" applyAlignment="1">
      <alignment horizontal="center" vertical="center" wrapText="1"/>
    </xf>
    <xf numFmtId="0" fontId="75" fillId="0" borderId="70" xfId="21" applyFont="1" applyBorder="1"/>
    <xf numFmtId="3" fontId="74" fillId="7" borderId="71" xfId="21" applyNumberFormat="1" applyFont="1" applyFill="1" applyBorder="1" applyAlignment="1">
      <alignment horizontal="center" vertical="center" wrapText="1"/>
    </xf>
    <xf numFmtId="170" fontId="74" fillId="7" borderId="71" xfId="21" applyNumberFormat="1" applyFont="1" applyFill="1" applyBorder="1" applyAlignment="1">
      <alignment horizontal="center" vertical="center" wrapText="1"/>
    </xf>
    <xf numFmtId="170" fontId="25" fillId="0" borderId="84" xfId="21" applyNumberFormat="1" applyFont="1" applyBorder="1" applyAlignment="1" applyProtection="1">
      <alignment horizontal="center" vertical="center"/>
    </xf>
    <xf numFmtId="170" fontId="74" fillId="0" borderId="81" xfId="21" applyNumberFormat="1" applyFont="1" applyBorder="1" applyAlignment="1" applyProtection="1">
      <alignment horizontal="center" vertical="center" wrapText="1"/>
    </xf>
    <xf numFmtId="0" fontId="75" fillId="0" borderId="79" xfId="21" applyFont="1" applyBorder="1" applyProtection="1"/>
    <xf numFmtId="0" fontId="75" fillId="0" borderId="95" xfId="21" applyFont="1" applyBorder="1" applyProtection="1"/>
    <xf numFmtId="0" fontId="74" fillId="0" borderId="72" xfId="21" applyFont="1" applyBorder="1" applyAlignment="1" applyProtection="1">
      <alignment horizontal="center" vertical="center" wrapText="1"/>
    </xf>
    <xf numFmtId="0" fontId="75" fillId="0" borderId="73" xfId="21" applyFont="1" applyBorder="1" applyProtection="1"/>
    <xf numFmtId="0" fontId="75" fillId="0" borderId="74" xfId="21" applyFont="1" applyBorder="1" applyProtection="1"/>
    <xf numFmtId="4" fontId="74" fillId="0" borderId="75" xfId="21" applyNumberFormat="1" applyFont="1" applyBorder="1" applyAlignment="1" applyProtection="1">
      <alignment horizontal="center" vertical="center" wrapText="1"/>
    </xf>
    <xf numFmtId="170" fontId="74" fillId="0" borderId="75" xfId="21" applyNumberFormat="1" applyFont="1" applyBorder="1" applyAlignment="1" applyProtection="1">
      <alignment horizontal="center" vertical="center" wrapText="1"/>
    </xf>
    <xf numFmtId="0" fontId="75" fillId="0" borderId="92" xfId="21" applyFont="1" applyBorder="1" applyProtection="1"/>
    <xf numFmtId="0" fontId="74" fillId="0" borderId="76" xfId="21" applyFont="1" applyBorder="1" applyAlignment="1" applyProtection="1">
      <alignment horizontal="center" vertical="center" wrapText="1"/>
    </xf>
    <xf numFmtId="0" fontId="75" fillId="0" borderId="77" xfId="21" applyFont="1" applyBorder="1" applyProtection="1"/>
    <xf numFmtId="0" fontId="75" fillId="0" borderId="60" xfId="21" applyFont="1" applyBorder="1" applyProtection="1"/>
    <xf numFmtId="4" fontId="74" fillId="0" borderId="69" xfId="21" applyNumberFormat="1" applyFont="1" applyBorder="1" applyAlignment="1" applyProtection="1">
      <alignment horizontal="center" vertical="center" wrapText="1"/>
    </xf>
    <xf numFmtId="170" fontId="74" fillId="0" borderId="69" xfId="21" applyNumberFormat="1" applyFont="1" applyBorder="1" applyAlignment="1" applyProtection="1">
      <alignment horizontal="center" vertical="center" wrapText="1"/>
    </xf>
    <xf numFmtId="0" fontId="75" fillId="0" borderId="93" xfId="21" applyFont="1" applyBorder="1" applyProtection="1"/>
    <xf numFmtId="0" fontId="74" fillId="0" borderId="78" xfId="21" applyFont="1" applyBorder="1" applyAlignment="1" applyProtection="1">
      <alignment horizontal="center" vertical="center" wrapText="1"/>
    </xf>
    <xf numFmtId="0" fontId="75" fillId="0" borderId="80" xfId="21" applyFont="1" applyBorder="1" applyProtection="1"/>
    <xf numFmtId="4" fontId="74" fillId="0" borderId="81" xfId="21" applyNumberFormat="1" applyFont="1" applyBorder="1" applyAlignment="1" applyProtection="1">
      <alignment horizontal="center" vertical="center" wrapText="1"/>
    </xf>
    <xf numFmtId="0" fontId="74" fillId="7" borderId="38" xfId="21" applyFont="1" applyFill="1" applyBorder="1" applyAlignment="1" applyProtection="1">
      <alignment horizontal="center" vertical="center"/>
    </xf>
    <xf numFmtId="0" fontId="75" fillId="0" borderId="39" xfId="21" applyFont="1" applyBorder="1" applyProtection="1"/>
    <xf numFmtId="0" fontId="75" fillId="0" borderId="70" xfId="21" applyFont="1" applyBorder="1" applyProtection="1"/>
    <xf numFmtId="170" fontId="74" fillId="7" borderId="71" xfId="21" applyNumberFormat="1" applyFont="1" applyFill="1" applyBorder="1" applyAlignment="1" applyProtection="1">
      <alignment horizontal="center" vertical="center"/>
    </xf>
    <xf numFmtId="0" fontId="75" fillId="0" borderId="83" xfId="21" applyFont="1" applyBorder="1" applyProtection="1"/>
    <xf numFmtId="0" fontId="74" fillId="0" borderId="58" xfId="21" applyFont="1" applyBorder="1" applyAlignment="1" applyProtection="1">
      <alignment horizontal="center" vertical="center" wrapText="1"/>
    </xf>
    <xf numFmtId="0" fontId="75" fillId="0" borderId="59" xfId="21" applyFont="1" applyBorder="1" applyProtection="1"/>
    <xf numFmtId="0" fontId="75" fillId="0" borderId="45" xfId="21" applyFont="1" applyBorder="1" applyProtection="1"/>
    <xf numFmtId="4" fontId="74" fillId="0" borderId="44" xfId="21" applyNumberFormat="1" applyFont="1" applyBorder="1" applyAlignment="1" applyProtection="1">
      <alignment horizontal="center" vertical="center" wrapText="1"/>
    </xf>
    <xf numFmtId="0" fontId="75" fillId="0" borderId="97" xfId="21" applyFont="1" applyBorder="1" applyProtection="1"/>
    <xf numFmtId="0" fontId="74" fillId="0" borderId="82" xfId="21" applyFont="1" applyBorder="1" applyAlignment="1" applyProtection="1">
      <alignment horizontal="center" vertical="center" wrapText="1"/>
    </xf>
    <xf numFmtId="0" fontId="75" fillId="0" borderId="64" xfId="21" applyFont="1" applyBorder="1" applyProtection="1"/>
    <xf numFmtId="0" fontId="75" fillId="0" borderId="65" xfId="21" applyFont="1" applyBorder="1" applyProtection="1"/>
    <xf numFmtId="166" fontId="74" fillId="0" borderId="63" xfId="21" applyNumberFormat="1" applyFont="1" applyBorder="1" applyAlignment="1" applyProtection="1">
      <alignment horizontal="center" vertical="center" wrapText="1"/>
    </xf>
    <xf numFmtId="0" fontId="75" fillId="0" borderId="89" xfId="21" applyFont="1" applyBorder="1" applyProtection="1"/>
    <xf numFmtId="0" fontId="74" fillId="7" borderId="58" xfId="21" applyFont="1" applyFill="1" applyBorder="1" applyAlignment="1" applyProtection="1">
      <alignment horizontal="center" vertical="center" wrapText="1"/>
    </xf>
    <xf numFmtId="164" fontId="74" fillId="7" borderId="44" xfId="21" applyNumberFormat="1" applyFont="1" applyFill="1" applyBorder="1" applyAlignment="1" applyProtection="1">
      <alignment horizontal="center" vertical="center" wrapText="1"/>
    </xf>
    <xf numFmtId="0" fontId="25" fillId="7" borderId="66" xfId="21" applyFont="1" applyFill="1" applyBorder="1" applyAlignment="1">
      <alignment horizontal="center" vertical="center" wrapText="1"/>
    </xf>
    <xf numFmtId="0" fontId="26" fillId="0" borderId="67" xfId="21" applyFont="1" applyBorder="1"/>
    <xf numFmtId="4" fontId="25" fillId="7" borderId="43" xfId="21" applyNumberFormat="1" applyFont="1" applyFill="1" applyBorder="1" applyAlignment="1">
      <alignment horizontal="center" vertical="center" wrapText="1"/>
    </xf>
    <xf numFmtId="0" fontId="25" fillId="0" borderId="85" xfId="21" applyFont="1" applyBorder="1" applyAlignment="1">
      <alignment horizontal="center" vertical="center" wrapText="1"/>
    </xf>
    <xf numFmtId="0" fontId="25" fillId="0" borderId="94" xfId="21" applyFont="1" applyBorder="1" applyAlignment="1">
      <alignment horizontal="center" vertical="center" wrapText="1"/>
    </xf>
    <xf numFmtId="0" fontId="26" fillId="0" borderId="94" xfId="21" applyFont="1" applyBorder="1"/>
    <xf numFmtId="0" fontId="25" fillId="7" borderId="40" xfId="21" applyFont="1" applyFill="1" applyBorder="1" applyAlignment="1">
      <alignment horizontal="center" vertical="center" wrapText="1"/>
    </xf>
    <xf numFmtId="0" fontId="26" fillId="0" borderId="46" xfId="21" applyFont="1" applyBorder="1"/>
    <xf numFmtId="0" fontId="26" fillId="0" borderId="47" xfId="21" applyFont="1" applyBorder="1"/>
    <xf numFmtId="0" fontId="26" fillId="0" borderId="48" xfId="21" applyFont="1" applyBorder="1"/>
    <xf numFmtId="0" fontId="25" fillId="7" borderId="85" xfId="21" applyFont="1" applyFill="1" applyBorder="1" applyAlignment="1">
      <alignment horizontal="center" vertical="center" wrapText="1"/>
    </xf>
    <xf numFmtId="0" fontId="26" fillId="0" borderId="87" xfId="21" applyFont="1" applyBorder="1"/>
    <xf numFmtId="0" fontId="27" fillId="0" borderId="85" xfId="21"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4"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11" fillId="2" borderId="1" xfId="0" applyFont="1" applyFill="1" applyBorder="1" applyAlignment="1">
      <alignment horizontal="left"/>
    </xf>
    <xf numFmtId="0" fontId="12" fillId="2" borderId="1" xfId="0" applyFont="1" applyFill="1" applyBorder="1" applyAlignment="1">
      <alignment horizontal="left" vertical="center"/>
    </xf>
    <xf numFmtId="0" fontId="15" fillId="2" borderId="0" xfId="0" applyFont="1" applyFill="1" applyAlignment="1">
      <alignment horizontal="center" wrapText="1"/>
    </xf>
  </cellXfs>
  <cellStyles count="78">
    <cellStyle name="Hyperlink 2" xfId="10"/>
    <cellStyle name="Hyperlink 2 2" xfId="13"/>
    <cellStyle name="Hyperlink 3" xfId="11"/>
    <cellStyle name="Moeda" xfId="6" builtinId="4"/>
    <cellStyle name="Moeda 10" xfId="12"/>
    <cellStyle name="Moeda 2" xfId="15"/>
    <cellStyle name="Moeda 2 2" xfId="8"/>
    <cellStyle name="Moeda 2 2 2" xfId="18"/>
    <cellStyle name="Moeda 2 3" xfId="20"/>
    <cellStyle name="Moeda 2 3 2" xfId="22"/>
    <cellStyle name="Moeda 2 3 3" xfId="4"/>
    <cellStyle name="Moeda 3" xfId="16"/>
    <cellStyle name="Moeda 3 2" xfId="24"/>
    <cellStyle name="Moeda 4" xfId="9"/>
    <cellStyle name="Moeda 4 2" xfId="25"/>
    <cellStyle name="Moeda 4 3" xfId="26"/>
    <cellStyle name="Moeda 4 4" xfId="14"/>
    <cellStyle name="Moeda 4 5" xfId="27"/>
    <cellStyle name="Moeda 4 6" xfId="28"/>
    <cellStyle name="Moeda 4 7" xfId="29"/>
    <cellStyle name="Moeda 4 7 2" xfId="30"/>
    <cellStyle name="Moeda 4_Atacadão_Vigilância - Taguatinga" xfId="31"/>
    <cellStyle name="Moeda 5" xfId="32"/>
    <cellStyle name="Moeda 5 2" xfId="33"/>
    <cellStyle name="Moeda 5 3" xfId="34"/>
    <cellStyle name="Moeda 6" xfId="35"/>
    <cellStyle name="Moeda 6 2" xfId="36"/>
    <cellStyle name="Moeda 7" xfId="37"/>
    <cellStyle name="Moeda 8" xfId="38"/>
    <cellStyle name="Moeda 9" xfId="39"/>
    <cellStyle name="Normal" xfId="0" builtinId="0"/>
    <cellStyle name="Normal 2" xfId="40"/>
    <cellStyle name="Normal 3" xfId="41"/>
    <cellStyle name="Normal 3 2" xfId="5"/>
    <cellStyle name="Normal 3__HPlus_Vigilancia_Reajuste 2012" xfId="42"/>
    <cellStyle name="Normal 4" xfId="21"/>
    <cellStyle name="Normal 5" xfId="3"/>
    <cellStyle name="Normal 6" xfId="43"/>
    <cellStyle name="Porcentagem" xfId="2" builtinId="5"/>
    <cellStyle name="Porcentagem 2" xfId="45"/>
    <cellStyle name="Porcentagem 3" xfId="46"/>
    <cellStyle name="Porcentagem 3 2" xfId="47"/>
    <cellStyle name="Porcentagem 4" xfId="48"/>
    <cellStyle name="Separador de milhares 2" xfId="49"/>
    <cellStyle name="Separador de milhares 2 2" xfId="50"/>
    <cellStyle name="Separador de milhares 2 2 2" xfId="51"/>
    <cellStyle name="Separador de milhares 2 3" xfId="52"/>
    <cellStyle name="Separador de milhares 2 3 2" xfId="53"/>
    <cellStyle name="Separador de milhares 2 3 3" xfId="44"/>
    <cellStyle name="Separador de milhares 2 4" xfId="54"/>
    <cellStyle name="Separador de milhares 2_Atacadão_Vigilância - Taguatinga" xfId="55"/>
    <cellStyle name="Separador de milhares 3" xfId="56"/>
    <cellStyle name="Separador de milhares 3 2" xfId="57"/>
    <cellStyle name="Separador de milhares 4" xfId="58"/>
    <cellStyle name="Separador de milhares 4 10" xfId="59"/>
    <cellStyle name="Separador de milhares 4 2" xfId="60"/>
    <cellStyle name="Separador de milhares 4 3" xfId="7"/>
    <cellStyle name="Separador de milhares 4 4" xfId="19"/>
    <cellStyle name="Separador de milhares 4 5" xfId="61"/>
    <cellStyle name="Separador de milhares 4 6" xfId="62"/>
    <cellStyle name="Separador de milhares 4 7" xfId="63"/>
    <cellStyle name="Separador de milhares 4 8" xfId="64"/>
    <cellStyle name="Separador de milhares 4 8 2" xfId="65"/>
    <cellStyle name="Separador de milhares 4 9" xfId="66"/>
    <cellStyle name="Separador de milhares 4 9 2" xfId="17"/>
    <cellStyle name="Separador de milhares 4_Atacadão_Vigilância - Taguatinga" xfId="67"/>
    <cellStyle name="Separador de milhares 5" xfId="68"/>
    <cellStyle name="Separador de milhares 5 2" xfId="69"/>
    <cellStyle name="Separador de milhares 5 3" xfId="23"/>
    <cellStyle name="Título 1 1" xfId="70"/>
    <cellStyle name="Título 1 1 1" xfId="71"/>
    <cellStyle name="Vírgula" xfId="1" builtinId="3"/>
    <cellStyle name="Vírgula 2" xfId="72"/>
    <cellStyle name="Vírgula 2 2" xfId="73"/>
    <cellStyle name="Vírgula 3" xfId="74"/>
    <cellStyle name="Vírgula 4" xfId="75"/>
    <cellStyle name="Vírgula 5" xfId="76"/>
    <cellStyle name="Vírgula 6" xfId="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nteia\94%20PREG&#213;ES\2021\SISTEMA%20DE%20REGISRTO%20DE%20PRE&#199;OS\PREG&#195;O%20SRP%20XX2021%20-%20LIMPEZA%20E%20CONSERVA&#199;&#195;O\PLANILHA%20DE%20CUSTOS%20PADR&#195;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A PROPOSTA"/>
      <sheetName val="DEC. Exequibilidade"/>
      <sheetName val="RESUMO POR GRUPO"/>
      <sheetName val="G3 ITEM 1 - 12x36 Diurno"/>
      <sheetName val="G3 ITEM 2 12x36 Noturno"/>
      <sheetName val="Encargos Sociais e Benefícios"/>
      <sheetName val="Uniforme e EPI"/>
      <sheetName val="RESUMO V. M. SERVIÇOS"/>
    </sheetNames>
    <sheetDataSet>
      <sheetData sheetId="0"/>
      <sheetData sheetId="1"/>
      <sheetData sheetId="2"/>
      <sheetData sheetId="3"/>
      <sheetData sheetId="4"/>
      <sheetData sheetId="5">
        <row r="35">
          <cell r="C35">
            <v>0</v>
          </cell>
        </row>
      </sheetData>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0691854609822"/>
  </sheetPr>
  <dimension ref="A1:I154"/>
  <sheetViews>
    <sheetView topLeftCell="A137" zoomScale="115" zoomScaleNormal="115" workbookViewId="0">
      <selection activeCell="E101" sqref="E101"/>
    </sheetView>
  </sheetViews>
  <sheetFormatPr defaultColWidth="9.140625" defaultRowHeight="12.75"/>
  <cols>
    <col min="1" max="1" width="4" style="1" customWidth="1"/>
    <col min="2" max="2" width="12.28515625" style="1" customWidth="1"/>
    <col min="3" max="3" width="29.85546875" style="1" customWidth="1"/>
    <col min="4" max="4" width="7.28515625" style="1" customWidth="1"/>
    <col min="5" max="5" width="9" style="1" customWidth="1"/>
    <col min="6" max="6" width="15" style="2" customWidth="1"/>
    <col min="7" max="7" width="13.7109375" style="1" customWidth="1"/>
    <col min="8" max="8" width="9.5703125" style="1" customWidth="1"/>
    <col min="9" max="16" width="9.140625" style="1"/>
    <col min="17" max="17" width="11.7109375" style="1" customWidth="1"/>
    <col min="18" max="16384" width="9.140625" style="1"/>
  </cols>
  <sheetData>
    <row r="1" spans="1:7">
      <c r="A1" s="257" t="s">
        <v>0</v>
      </c>
      <c r="B1" s="257"/>
      <c r="C1" s="257"/>
      <c r="D1" s="257"/>
      <c r="E1" s="257"/>
      <c r="F1" s="257"/>
      <c r="G1" s="257"/>
    </row>
    <row r="3" spans="1:7">
      <c r="B3" s="3" t="s">
        <v>1</v>
      </c>
      <c r="C3" s="258"/>
      <c r="D3" s="258"/>
      <c r="E3" s="258"/>
      <c r="F3" s="258"/>
      <c r="G3" s="258"/>
    </row>
    <row r="4" spans="1:7">
      <c r="B4" s="3" t="s">
        <v>2</v>
      </c>
      <c r="C4" s="258"/>
      <c r="D4" s="258"/>
      <c r="E4" s="258"/>
      <c r="F4" s="258"/>
      <c r="G4" s="258"/>
    </row>
    <row r="5" spans="1:7">
      <c r="B5" s="3" t="s">
        <v>3</v>
      </c>
      <c r="C5" s="258"/>
      <c r="D5" s="258"/>
      <c r="E5" s="258"/>
      <c r="F5" s="258"/>
      <c r="G5" s="258"/>
    </row>
    <row r="7" spans="1:7">
      <c r="A7" s="259" t="s">
        <v>4</v>
      </c>
      <c r="B7" s="259"/>
      <c r="C7" s="259"/>
      <c r="D7" s="259"/>
      <c r="E7" s="259"/>
      <c r="F7" s="259"/>
      <c r="G7" s="259"/>
    </row>
    <row r="8" spans="1:7">
      <c r="A8" s="4" t="s">
        <v>5</v>
      </c>
      <c r="B8" s="260" t="s">
        <v>6</v>
      </c>
      <c r="C8" s="261"/>
      <c r="D8" s="261"/>
      <c r="E8" s="261"/>
      <c r="F8" s="262"/>
      <c r="G8" s="4"/>
    </row>
    <row r="9" spans="1:7">
      <c r="A9" s="4" t="s">
        <v>7</v>
      </c>
      <c r="B9" s="260" t="s">
        <v>8</v>
      </c>
      <c r="C9" s="261"/>
      <c r="D9" s="261"/>
      <c r="E9" s="261"/>
      <c r="F9" s="262"/>
      <c r="G9" s="4" t="s">
        <v>9</v>
      </c>
    </row>
    <row r="10" spans="1:7">
      <c r="A10" s="4" t="s">
        <v>10</v>
      </c>
      <c r="B10" s="260" t="s">
        <v>11</v>
      </c>
      <c r="C10" s="261"/>
      <c r="D10" s="261"/>
      <c r="E10" s="261"/>
      <c r="F10" s="262"/>
      <c r="G10" s="6" t="s">
        <v>12</v>
      </c>
    </row>
    <row r="11" spans="1:7">
      <c r="A11" s="4" t="s">
        <v>13</v>
      </c>
      <c r="B11" s="260" t="s">
        <v>14</v>
      </c>
      <c r="C11" s="261"/>
      <c r="D11" s="261"/>
      <c r="E11" s="261"/>
      <c r="F11" s="262"/>
      <c r="G11" s="4">
        <v>12</v>
      </c>
    </row>
    <row r="12" spans="1:7">
      <c r="G12" s="7"/>
    </row>
    <row r="13" spans="1:7">
      <c r="A13" s="263" t="s">
        <v>15</v>
      </c>
      <c r="B13" s="263"/>
      <c r="C13" s="263"/>
      <c r="D13" s="263"/>
      <c r="E13" s="263"/>
      <c r="F13" s="263"/>
      <c r="G13" s="263"/>
    </row>
    <row r="14" spans="1:7" ht="15" customHeight="1">
      <c r="A14" s="8" t="s">
        <v>16</v>
      </c>
      <c r="B14" s="5"/>
      <c r="C14" s="264" t="s">
        <v>17</v>
      </c>
      <c r="D14" s="265"/>
      <c r="E14" s="266"/>
      <c r="F14" s="259" t="s">
        <v>18</v>
      </c>
      <c r="G14" s="259"/>
    </row>
    <row r="15" spans="1:7" ht="13.5">
      <c r="A15" s="267" t="s">
        <v>19</v>
      </c>
      <c r="B15" s="267"/>
      <c r="C15" s="268" t="s">
        <v>20</v>
      </c>
      <c r="D15" s="269"/>
      <c r="E15" s="270"/>
      <c r="F15" s="271">
        <v>4</v>
      </c>
      <c r="G15" s="272"/>
    </row>
    <row r="17" spans="1:7">
      <c r="A17" s="273" t="s">
        <v>21</v>
      </c>
      <c r="B17" s="273"/>
      <c r="C17" s="273"/>
      <c r="D17" s="273"/>
      <c r="E17" s="273"/>
      <c r="F17" s="273"/>
      <c r="G17" s="273"/>
    </row>
    <row r="18" spans="1:7">
      <c r="B18" s="10"/>
      <c r="C18" s="10"/>
      <c r="D18" s="10"/>
      <c r="E18" s="10"/>
      <c r="F18" s="11"/>
      <c r="G18" s="10"/>
    </row>
    <row r="19" spans="1:7">
      <c r="A19" s="259" t="s">
        <v>22</v>
      </c>
      <c r="B19" s="259"/>
      <c r="C19" s="259"/>
      <c r="D19" s="259"/>
      <c r="E19" s="259"/>
      <c r="F19" s="259"/>
      <c r="G19" s="259"/>
    </row>
    <row r="20" spans="1:7">
      <c r="A20" s="4">
        <v>1</v>
      </c>
      <c r="B20" s="274" t="s">
        <v>23</v>
      </c>
      <c r="C20" s="275"/>
      <c r="D20" s="275"/>
      <c r="E20" s="276"/>
      <c r="F20" s="264" t="s">
        <v>24</v>
      </c>
      <c r="G20" s="266"/>
    </row>
    <row r="21" spans="1:7">
      <c r="A21" s="4">
        <v>2</v>
      </c>
      <c r="B21" s="260" t="s">
        <v>25</v>
      </c>
      <c r="C21" s="261"/>
      <c r="D21" s="261"/>
      <c r="E21" s="262"/>
      <c r="F21" s="277">
        <v>873.6</v>
      </c>
      <c r="G21" s="278"/>
    </row>
    <row r="22" spans="1:7">
      <c r="A22" s="4">
        <v>3</v>
      </c>
      <c r="B22" s="260" t="s">
        <v>26</v>
      </c>
      <c r="C22" s="261"/>
      <c r="D22" s="261"/>
      <c r="E22" s="262"/>
      <c r="F22" s="279" t="s">
        <v>27</v>
      </c>
      <c r="G22" s="280"/>
    </row>
    <row r="23" spans="1:7">
      <c r="A23" s="4">
        <v>4</v>
      </c>
      <c r="B23" s="260" t="s">
        <v>28</v>
      </c>
      <c r="C23" s="261"/>
      <c r="D23" s="261"/>
      <c r="E23" s="262"/>
      <c r="F23" s="281" t="s">
        <v>29</v>
      </c>
      <c r="G23" s="282"/>
    </row>
    <row r="24" spans="1:7">
      <c r="A24" s="10"/>
      <c r="B24" s="12"/>
      <c r="C24" s="12"/>
      <c r="D24" s="12"/>
      <c r="E24" s="12"/>
      <c r="F24" s="11"/>
      <c r="G24" s="13"/>
    </row>
    <row r="25" spans="1:7">
      <c r="A25" s="10"/>
      <c r="B25" s="283" t="s">
        <v>30</v>
      </c>
      <c r="C25" s="283"/>
      <c r="D25" s="283"/>
      <c r="E25" s="283"/>
      <c r="F25" s="283"/>
      <c r="G25" s="283"/>
    </row>
    <row r="26" spans="1:7">
      <c r="D26" s="67"/>
    </row>
    <row r="27" spans="1:7">
      <c r="B27" s="4">
        <v>1</v>
      </c>
      <c r="C27" s="259" t="s">
        <v>31</v>
      </c>
      <c r="D27" s="259"/>
      <c r="E27" s="259"/>
      <c r="F27" s="15" t="s">
        <v>32</v>
      </c>
      <c r="G27" s="16" t="s">
        <v>33</v>
      </c>
    </row>
    <row r="28" spans="1:7">
      <c r="B28" s="4" t="s">
        <v>5</v>
      </c>
      <c r="C28" s="284" t="s">
        <v>34</v>
      </c>
      <c r="D28" s="284"/>
      <c r="E28" s="284"/>
      <c r="F28" s="17">
        <v>100</v>
      </c>
      <c r="G28" s="18">
        <v>873.6</v>
      </c>
    </row>
    <row r="29" spans="1:7">
      <c r="B29" s="4" t="s">
        <v>7</v>
      </c>
      <c r="C29" s="284" t="s">
        <v>35</v>
      </c>
      <c r="D29" s="284"/>
      <c r="E29" s="284"/>
      <c r="F29" s="19"/>
      <c r="G29" s="17">
        <f>F29*G28</f>
        <v>0</v>
      </c>
    </row>
    <row r="30" spans="1:7">
      <c r="B30" s="4" t="s">
        <v>10</v>
      </c>
      <c r="C30" s="284" t="s">
        <v>36</v>
      </c>
      <c r="D30" s="284"/>
      <c r="E30" s="284"/>
      <c r="F30" s="19"/>
      <c r="G30" s="17">
        <v>0</v>
      </c>
    </row>
    <row r="31" spans="1:7">
      <c r="B31" s="4" t="s">
        <v>13</v>
      </c>
      <c r="C31" s="284" t="s">
        <v>37</v>
      </c>
      <c r="D31" s="284"/>
      <c r="E31" s="284"/>
      <c r="F31" s="19"/>
      <c r="G31" s="17">
        <v>0</v>
      </c>
    </row>
    <row r="32" spans="1:7">
      <c r="B32" s="4" t="s">
        <v>38</v>
      </c>
      <c r="C32" s="284" t="s">
        <v>39</v>
      </c>
      <c r="D32" s="284"/>
      <c r="E32" s="284"/>
      <c r="F32" s="19"/>
      <c r="G32" s="17">
        <v>0</v>
      </c>
    </row>
    <row r="33" spans="1:7">
      <c r="B33" s="4" t="s">
        <v>40</v>
      </c>
      <c r="C33" s="284" t="s">
        <v>41</v>
      </c>
      <c r="D33" s="284"/>
      <c r="E33" s="284"/>
      <c r="F33" s="19"/>
      <c r="G33" s="17">
        <v>0</v>
      </c>
    </row>
    <row r="34" spans="1:7">
      <c r="B34" s="4" t="s">
        <v>42</v>
      </c>
      <c r="C34" s="284" t="s">
        <v>43</v>
      </c>
      <c r="D34" s="284"/>
      <c r="E34" s="284"/>
      <c r="F34" s="19"/>
      <c r="G34" s="17">
        <v>0</v>
      </c>
    </row>
    <row r="35" spans="1:7">
      <c r="B35" s="4" t="s">
        <v>44</v>
      </c>
      <c r="C35" s="284" t="s">
        <v>45</v>
      </c>
      <c r="D35" s="284"/>
      <c r="E35" s="284"/>
      <c r="F35" s="19"/>
      <c r="G35" s="17">
        <f>F35*G28</f>
        <v>0</v>
      </c>
    </row>
    <row r="36" spans="1:7">
      <c r="B36" s="264" t="s">
        <v>46</v>
      </c>
      <c r="C36" s="265"/>
      <c r="D36" s="265"/>
      <c r="E36" s="265"/>
      <c r="F36" s="266"/>
      <c r="G36" s="15">
        <f>SUM(G28:G35)</f>
        <v>873.6</v>
      </c>
    </row>
    <row r="38" spans="1:7" ht="15.75" customHeight="1">
      <c r="A38" s="285" t="s">
        <v>47</v>
      </c>
      <c r="B38" s="285"/>
      <c r="C38" s="285"/>
      <c r="D38" s="285"/>
      <c r="E38" s="285"/>
      <c r="F38" s="285"/>
      <c r="G38" s="10"/>
    </row>
    <row r="40" spans="1:7" ht="15.75" customHeight="1">
      <c r="A40" s="4">
        <v>2</v>
      </c>
      <c r="B40" s="264" t="s">
        <v>48</v>
      </c>
      <c r="C40" s="265"/>
      <c r="D40" s="265"/>
      <c r="E40" s="266"/>
      <c r="F40" s="15" t="s">
        <v>33</v>
      </c>
    </row>
    <row r="41" spans="1:7" ht="15.75" customHeight="1">
      <c r="A41" s="4" t="s">
        <v>5</v>
      </c>
      <c r="B41" s="260" t="s">
        <v>49</v>
      </c>
      <c r="C41" s="261"/>
      <c r="D41" s="20">
        <v>12</v>
      </c>
      <c r="E41" s="21">
        <v>6</v>
      </c>
      <c r="F41" s="22">
        <f>IF(((E41*15-G36*6%)&lt;=0),"0,00",E41*15-G36*6%)</f>
        <v>37.58</v>
      </c>
    </row>
    <row r="42" spans="1:7">
      <c r="A42" s="4" t="s">
        <v>7</v>
      </c>
      <c r="B42" s="260" t="s">
        <v>50</v>
      </c>
      <c r="C42" s="261"/>
      <c r="D42" s="20"/>
      <c r="E42" s="21">
        <v>20</v>
      </c>
      <c r="F42" s="23">
        <f>E42*22</f>
        <v>440</v>
      </c>
      <c r="G42" s="24"/>
    </row>
    <row r="43" spans="1:7">
      <c r="A43" s="4" t="s">
        <v>10</v>
      </c>
      <c r="B43" s="260" t="s">
        <v>51</v>
      </c>
      <c r="C43" s="261"/>
      <c r="D43" s="261"/>
      <c r="E43" s="262"/>
      <c r="F43" s="23">
        <v>150</v>
      </c>
      <c r="G43" s="24"/>
    </row>
    <row r="44" spans="1:7">
      <c r="A44" s="4" t="s">
        <v>13</v>
      </c>
      <c r="B44" s="260" t="s">
        <v>52</v>
      </c>
      <c r="C44" s="261"/>
      <c r="D44" s="261"/>
      <c r="E44" s="262"/>
      <c r="F44" s="26">
        <v>0</v>
      </c>
      <c r="G44" s="24"/>
    </row>
    <row r="45" spans="1:7">
      <c r="A45" s="4" t="s">
        <v>38</v>
      </c>
      <c r="B45" s="260" t="s">
        <v>53</v>
      </c>
      <c r="C45" s="261"/>
      <c r="D45" s="261"/>
      <c r="E45" s="262"/>
      <c r="F45" s="23">
        <v>2.5</v>
      </c>
      <c r="G45" s="24"/>
    </row>
    <row r="46" spans="1:7">
      <c r="A46" s="4" t="s">
        <v>42</v>
      </c>
      <c r="B46" s="260" t="s">
        <v>54</v>
      </c>
      <c r="C46" s="261"/>
      <c r="D46" s="261"/>
      <c r="E46" s="262"/>
      <c r="F46" s="23">
        <v>4.5</v>
      </c>
      <c r="G46" s="24"/>
    </row>
    <row r="47" spans="1:7">
      <c r="A47" s="4" t="s">
        <v>44</v>
      </c>
      <c r="B47" s="286" t="s">
        <v>55</v>
      </c>
      <c r="C47" s="287"/>
      <c r="D47" s="287"/>
      <c r="E47" s="288"/>
      <c r="F47" s="25">
        <v>0</v>
      </c>
      <c r="G47" s="24"/>
    </row>
    <row r="48" spans="1:7">
      <c r="A48" s="259" t="s">
        <v>56</v>
      </c>
      <c r="B48" s="259"/>
      <c r="C48" s="259"/>
      <c r="D48" s="259"/>
      <c r="E48" s="259"/>
      <c r="F48" s="27">
        <f>SUM(F41:F47)</f>
        <v>634.58000000000004</v>
      </c>
      <c r="G48" s="24"/>
    </row>
    <row r="49" spans="1:7">
      <c r="G49" s="24"/>
    </row>
    <row r="50" spans="1:7" ht="15.75" customHeight="1">
      <c r="A50" s="285" t="s">
        <v>57</v>
      </c>
      <c r="B50" s="285"/>
      <c r="C50" s="285"/>
      <c r="D50" s="285"/>
      <c r="E50" s="285"/>
      <c r="F50" s="285"/>
      <c r="G50" s="24"/>
    </row>
    <row r="51" spans="1:7">
      <c r="G51" s="24"/>
    </row>
    <row r="52" spans="1:7">
      <c r="A52" s="4">
        <v>3</v>
      </c>
      <c r="B52" s="259" t="s">
        <v>58</v>
      </c>
      <c r="C52" s="259"/>
      <c r="D52" s="259"/>
      <c r="E52" s="259"/>
      <c r="F52" s="15" t="s">
        <v>33</v>
      </c>
      <c r="G52" s="7"/>
    </row>
    <row r="53" spans="1:7">
      <c r="A53" s="4" t="s">
        <v>5</v>
      </c>
      <c r="B53" s="284" t="s">
        <v>59</v>
      </c>
      <c r="C53" s="284"/>
      <c r="D53" s="284"/>
      <c r="E53" s="284"/>
      <c r="F53" s="22" t="e">
        <f>#REF!</f>
        <v>#REF!</v>
      </c>
      <c r="G53" s="10"/>
    </row>
    <row r="54" spans="1:7">
      <c r="A54" s="4" t="s">
        <v>7</v>
      </c>
      <c r="B54" s="260" t="s">
        <v>60</v>
      </c>
      <c r="C54" s="261"/>
      <c r="D54" s="261"/>
      <c r="E54" s="262"/>
      <c r="F54" s="17">
        <v>0</v>
      </c>
      <c r="G54" s="12"/>
    </row>
    <row r="55" spans="1:7">
      <c r="A55" s="4" t="s">
        <v>10</v>
      </c>
      <c r="B55" s="284" t="s">
        <v>61</v>
      </c>
      <c r="C55" s="284"/>
      <c r="D55" s="284"/>
      <c r="E55" s="284"/>
      <c r="F55" s="17">
        <v>0</v>
      </c>
      <c r="G55" s="12"/>
    </row>
    <row r="56" spans="1:7">
      <c r="A56" s="4" t="s">
        <v>13</v>
      </c>
      <c r="B56" s="284" t="s">
        <v>62</v>
      </c>
      <c r="C56" s="284"/>
      <c r="D56" s="284"/>
      <c r="E56" s="284"/>
      <c r="F56" s="17">
        <v>0</v>
      </c>
      <c r="G56" s="10"/>
    </row>
    <row r="57" spans="1:7">
      <c r="A57" s="259" t="s">
        <v>63</v>
      </c>
      <c r="B57" s="259"/>
      <c r="C57" s="259"/>
      <c r="D57" s="259"/>
      <c r="E57" s="259"/>
      <c r="F57" s="15" t="e">
        <f>SUM(F53:F56)</f>
        <v>#REF!</v>
      </c>
      <c r="G57" s="12"/>
    </row>
    <row r="58" spans="1:7">
      <c r="G58" s="10"/>
    </row>
    <row r="59" spans="1:7">
      <c r="A59" s="273" t="s">
        <v>64</v>
      </c>
      <c r="B59" s="273"/>
      <c r="C59" s="273"/>
      <c r="D59" s="273"/>
      <c r="E59" s="273"/>
      <c r="F59" s="273"/>
    </row>
    <row r="60" spans="1:7">
      <c r="A60" s="9"/>
      <c r="B60" s="9"/>
      <c r="C60" s="9"/>
      <c r="D60" s="9"/>
      <c r="E60" s="9"/>
      <c r="F60" s="9"/>
    </row>
    <row r="61" spans="1:7">
      <c r="A61" s="9"/>
      <c r="B61" s="273" t="s">
        <v>65</v>
      </c>
      <c r="C61" s="273"/>
      <c r="D61" s="273"/>
      <c r="E61" s="273"/>
      <c r="F61" s="273"/>
    </row>
    <row r="62" spans="1:7">
      <c r="B62" s="1" t="s">
        <v>66</v>
      </c>
    </row>
    <row r="63" spans="1:7">
      <c r="A63" s="5" t="s">
        <v>67</v>
      </c>
      <c r="B63" s="259" t="s">
        <v>68</v>
      </c>
      <c r="C63" s="259"/>
      <c r="D63" s="259"/>
      <c r="E63" s="5" t="s">
        <v>32</v>
      </c>
      <c r="F63" s="15" t="s">
        <v>33</v>
      </c>
    </row>
    <row r="64" spans="1:7">
      <c r="A64" s="4" t="s">
        <v>5</v>
      </c>
      <c r="B64" s="284" t="s">
        <v>69</v>
      </c>
      <c r="C64" s="284"/>
      <c r="D64" s="284"/>
      <c r="E64" s="28">
        <v>0.2</v>
      </c>
      <c r="F64" s="17">
        <f t="shared" ref="F64:F71" si="0">E64*$G$36</f>
        <v>174.72</v>
      </c>
      <c r="G64" s="333"/>
    </row>
    <row r="65" spans="1:9">
      <c r="A65" s="4" t="s">
        <v>7</v>
      </c>
      <c r="B65" s="284" t="s">
        <v>70</v>
      </c>
      <c r="C65" s="284"/>
      <c r="D65" s="284"/>
      <c r="E65" s="28">
        <v>1.4999999999999999E-2</v>
      </c>
      <c r="F65" s="17">
        <f t="shared" si="0"/>
        <v>13.1</v>
      </c>
      <c r="G65" s="333"/>
    </row>
    <row r="66" spans="1:9">
      <c r="A66" s="4" t="s">
        <v>10</v>
      </c>
      <c r="B66" s="284" t="s">
        <v>71</v>
      </c>
      <c r="C66" s="284"/>
      <c r="D66" s="284"/>
      <c r="E66" s="28">
        <v>0.01</v>
      </c>
      <c r="F66" s="17">
        <f t="shared" si="0"/>
        <v>8.74</v>
      </c>
      <c r="G66" s="333"/>
    </row>
    <row r="67" spans="1:9">
      <c r="A67" s="4" t="s">
        <v>13</v>
      </c>
      <c r="B67" s="284" t="s">
        <v>72</v>
      </c>
      <c r="C67" s="284"/>
      <c r="D67" s="284"/>
      <c r="E67" s="28">
        <v>2E-3</v>
      </c>
      <c r="F67" s="17">
        <f t="shared" si="0"/>
        <v>1.75</v>
      </c>
      <c r="G67" s="333"/>
    </row>
    <row r="68" spans="1:9">
      <c r="A68" s="4" t="s">
        <v>38</v>
      </c>
      <c r="B68" s="284" t="s">
        <v>73</v>
      </c>
      <c r="C68" s="284"/>
      <c r="D68" s="284"/>
      <c r="E68" s="28">
        <v>2.5000000000000001E-2</v>
      </c>
      <c r="F68" s="17">
        <f t="shared" si="0"/>
        <v>21.84</v>
      </c>
      <c r="G68" s="333"/>
    </row>
    <row r="69" spans="1:9">
      <c r="A69" s="4" t="s">
        <v>40</v>
      </c>
      <c r="B69" s="284" t="s">
        <v>74</v>
      </c>
      <c r="C69" s="284"/>
      <c r="D69" s="284"/>
      <c r="E69" s="28">
        <v>0.08</v>
      </c>
      <c r="F69" s="17">
        <f t="shared" si="0"/>
        <v>69.89</v>
      </c>
      <c r="G69" s="333"/>
    </row>
    <row r="70" spans="1:9">
      <c r="A70" s="4" t="s">
        <v>42</v>
      </c>
      <c r="B70" s="289" t="s">
        <v>75</v>
      </c>
      <c r="C70" s="289"/>
      <c r="D70" s="289"/>
      <c r="E70" s="28">
        <v>0.03</v>
      </c>
      <c r="F70" s="17">
        <f t="shared" si="0"/>
        <v>26.21</v>
      </c>
      <c r="G70" s="333"/>
    </row>
    <row r="71" spans="1:9">
      <c r="A71" s="4" t="s">
        <v>44</v>
      </c>
      <c r="B71" s="284" t="s">
        <v>76</v>
      </c>
      <c r="C71" s="284"/>
      <c r="D71" s="284"/>
      <c r="E71" s="28">
        <v>6.0000000000000001E-3</v>
      </c>
      <c r="F71" s="17">
        <f t="shared" si="0"/>
        <v>5.24</v>
      </c>
      <c r="G71" s="333"/>
    </row>
    <row r="72" spans="1:9">
      <c r="A72" s="259" t="s">
        <v>77</v>
      </c>
      <c r="B72" s="259"/>
      <c r="C72" s="259"/>
      <c r="D72" s="259"/>
      <c r="E72" s="29">
        <f>SUM(E64:E71)</f>
        <v>0.36799999999999999</v>
      </c>
      <c r="F72" s="15">
        <f>SUM(F64:F71)</f>
        <v>321.49</v>
      </c>
    </row>
    <row r="73" spans="1:9">
      <c r="A73" s="14"/>
      <c r="B73" s="14"/>
      <c r="C73" s="14"/>
      <c r="D73" s="14"/>
      <c r="E73" s="30"/>
      <c r="F73" s="31"/>
    </row>
    <row r="74" spans="1:9">
      <c r="A74" s="290" t="s">
        <v>78</v>
      </c>
      <c r="B74" s="290"/>
      <c r="C74" s="290"/>
      <c r="D74" s="290"/>
      <c r="E74" s="290"/>
      <c r="F74" s="290"/>
    </row>
    <row r="75" spans="1:9">
      <c r="B75" s="10"/>
      <c r="C75" s="10"/>
      <c r="D75" s="10"/>
      <c r="E75" s="32"/>
    </row>
    <row r="76" spans="1:9">
      <c r="A76" s="5" t="s">
        <v>79</v>
      </c>
      <c r="B76" s="259" t="s">
        <v>80</v>
      </c>
      <c r="C76" s="259"/>
      <c r="D76" s="259"/>
      <c r="E76" s="5" t="s">
        <v>32</v>
      </c>
      <c r="F76" s="15" t="s">
        <v>33</v>
      </c>
    </row>
    <row r="77" spans="1:9">
      <c r="A77" s="4" t="s">
        <v>5</v>
      </c>
      <c r="B77" s="284" t="s">
        <v>80</v>
      </c>
      <c r="C77" s="284"/>
      <c r="D77" s="284"/>
      <c r="E77" s="28">
        <v>8.3299999999999999E-2</v>
      </c>
      <c r="F77" s="17">
        <f>E77*$G$36</f>
        <v>72.77</v>
      </c>
      <c r="G77" s="33"/>
    </row>
    <row r="78" spans="1:9">
      <c r="A78" s="259" t="s">
        <v>81</v>
      </c>
      <c r="B78" s="259"/>
      <c r="C78" s="259"/>
      <c r="D78" s="259"/>
      <c r="E78" s="29">
        <f>E77</f>
        <v>8.3299999999999999E-2</v>
      </c>
      <c r="F78" s="15">
        <f>SUM(F77:F77)</f>
        <v>72.77</v>
      </c>
    </row>
    <row r="79" spans="1:9">
      <c r="A79" s="34" t="s">
        <v>7</v>
      </c>
      <c r="B79" s="291" t="s">
        <v>82</v>
      </c>
      <c r="C79" s="291"/>
      <c r="D79" s="291"/>
      <c r="E79" s="28">
        <f>E72*E77</f>
        <v>3.0700000000000002E-2</v>
      </c>
      <c r="F79" s="35">
        <f>F78*E72</f>
        <v>26.78</v>
      </c>
      <c r="G79" s="33"/>
      <c r="H79" s="33"/>
      <c r="I79" s="33"/>
    </row>
    <row r="80" spans="1:9">
      <c r="A80" s="264" t="s">
        <v>77</v>
      </c>
      <c r="B80" s="265"/>
      <c r="C80" s="265"/>
      <c r="D80" s="265"/>
      <c r="E80" s="29">
        <f>SUM(E78:E79)</f>
        <v>0.114</v>
      </c>
      <c r="F80" s="15">
        <f>SUM(F78:F79)</f>
        <v>99.55</v>
      </c>
      <c r="G80" s="33"/>
    </row>
    <row r="81" spans="1:8">
      <c r="B81" s="10"/>
      <c r="C81" s="10"/>
      <c r="D81" s="10"/>
      <c r="E81" s="32"/>
    </row>
    <row r="82" spans="1:8">
      <c r="A82" s="5" t="s">
        <v>83</v>
      </c>
      <c r="B82" s="263" t="s">
        <v>84</v>
      </c>
      <c r="C82" s="263"/>
      <c r="D82" s="263"/>
      <c r="E82" s="5" t="s">
        <v>32</v>
      </c>
      <c r="F82" s="15" t="s">
        <v>33</v>
      </c>
    </row>
    <row r="83" spans="1:8">
      <c r="A83" s="4" t="s">
        <v>5</v>
      </c>
      <c r="B83" s="260" t="s">
        <v>85</v>
      </c>
      <c r="C83" s="261"/>
      <c r="D83" s="262"/>
      <c r="E83" s="28">
        <v>2.0000000000000001E-4</v>
      </c>
      <c r="F83" s="17">
        <f>E83*$G$36</f>
        <v>0.17</v>
      </c>
    </row>
    <row r="84" spans="1:8" ht="32.25" customHeight="1">
      <c r="A84" s="34" t="s">
        <v>7</v>
      </c>
      <c r="B84" s="291" t="s">
        <v>86</v>
      </c>
      <c r="C84" s="291"/>
      <c r="D84" s="291"/>
      <c r="E84" s="36">
        <f>E83*E72</f>
        <v>1E-4</v>
      </c>
      <c r="F84" s="35">
        <f>F83*E72</f>
        <v>0.06</v>
      </c>
    </row>
    <row r="85" spans="1:8">
      <c r="A85" s="264" t="s">
        <v>77</v>
      </c>
      <c r="B85" s="265"/>
      <c r="C85" s="265"/>
      <c r="D85" s="266"/>
      <c r="E85" s="29">
        <f>SUM(E83:E84)</f>
        <v>2.9999999999999997E-4</v>
      </c>
      <c r="F85" s="15">
        <f>SUM(F83:F84)</f>
        <v>0.23</v>
      </c>
    </row>
    <row r="87" spans="1:8">
      <c r="A87" s="283" t="s">
        <v>87</v>
      </c>
      <c r="B87" s="283"/>
      <c r="C87" s="283"/>
      <c r="D87" s="283"/>
      <c r="E87" s="283"/>
      <c r="F87" s="283"/>
    </row>
    <row r="88" spans="1:8">
      <c r="G88" s="37"/>
    </row>
    <row r="89" spans="1:8">
      <c r="A89" s="5" t="s">
        <v>88</v>
      </c>
      <c r="B89" s="259" t="s">
        <v>89</v>
      </c>
      <c r="C89" s="259"/>
      <c r="D89" s="259"/>
      <c r="E89" s="5" t="s">
        <v>32</v>
      </c>
      <c r="F89" s="15" t="s">
        <v>33</v>
      </c>
    </row>
    <row r="90" spans="1:8">
      <c r="A90" s="34" t="s">
        <v>5</v>
      </c>
      <c r="B90" s="292" t="s">
        <v>90</v>
      </c>
      <c r="C90" s="292"/>
      <c r="D90" s="292"/>
      <c r="E90" s="36">
        <v>4.1999999999999997E-3</v>
      </c>
      <c r="F90" s="35">
        <f>E90*$G$36</f>
        <v>3.67</v>
      </c>
      <c r="G90" s="33"/>
      <c r="H90" s="33"/>
    </row>
    <row r="91" spans="1:8">
      <c r="A91" s="34" t="s">
        <v>7</v>
      </c>
      <c r="B91" s="291" t="s">
        <v>91</v>
      </c>
      <c r="C91" s="291"/>
      <c r="D91" s="291"/>
      <c r="E91" s="36">
        <v>2.9999999999999997E-4</v>
      </c>
      <c r="F91" s="35">
        <f>F90*E69</f>
        <v>0.28999999999999998</v>
      </c>
      <c r="G91" s="10"/>
    </row>
    <row r="92" spans="1:8" ht="12.75" customHeight="1">
      <c r="A92" s="34" t="s">
        <v>10</v>
      </c>
      <c r="B92" s="293" t="s">
        <v>92</v>
      </c>
      <c r="C92" s="293"/>
      <c r="D92" s="293"/>
      <c r="E92" s="36">
        <v>4.3499999999999997E-2</v>
      </c>
      <c r="F92" s="35">
        <f>E92*$G$36</f>
        <v>38</v>
      </c>
      <c r="G92" s="10"/>
    </row>
    <row r="93" spans="1:8">
      <c r="A93" s="34" t="s">
        <v>13</v>
      </c>
      <c r="B93" s="291" t="s">
        <v>93</v>
      </c>
      <c r="C93" s="291"/>
      <c r="D93" s="291"/>
      <c r="E93" s="36">
        <v>1.9400000000000001E-2</v>
      </c>
      <c r="F93" s="35">
        <f>E93*$G$36</f>
        <v>16.95</v>
      </c>
      <c r="G93" s="7"/>
    </row>
    <row r="94" spans="1:8">
      <c r="A94" s="34" t="s">
        <v>38</v>
      </c>
      <c r="B94" s="291" t="s">
        <v>94</v>
      </c>
      <c r="C94" s="291"/>
      <c r="D94" s="291"/>
      <c r="E94" s="36">
        <f>E93*E72</f>
        <v>7.1000000000000004E-3</v>
      </c>
      <c r="F94" s="35">
        <f>E94*$G$36</f>
        <v>6.2</v>
      </c>
      <c r="G94" s="7"/>
    </row>
    <row r="95" spans="1:8" ht="12.75" customHeight="1">
      <c r="A95" s="34" t="s">
        <v>40</v>
      </c>
      <c r="B95" s="294" t="s">
        <v>95</v>
      </c>
      <c r="C95" s="295"/>
      <c r="D95" s="296"/>
      <c r="E95" s="38">
        <v>6.4999999999999997E-3</v>
      </c>
      <c r="F95" s="35">
        <f>E95*$G$36</f>
        <v>5.68</v>
      </c>
      <c r="G95" s="7"/>
    </row>
    <row r="96" spans="1:8">
      <c r="A96" s="297" t="s">
        <v>77</v>
      </c>
      <c r="B96" s="298"/>
      <c r="C96" s="298"/>
      <c r="D96" s="299"/>
      <c r="E96" s="39">
        <f>SUM(E90:E95)</f>
        <v>8.1000000000000003E-2</v>
      </c>
      <c r="F96" s="40">
        <f>SUM(F90:F95)</f>
        <v>70.790000000000006</v>
      </c>
      <c r="G96" s="10"/>
    </row>
    <row r="98" spans="1:7">
      <c r="A98" s="283" t="s">
        <v>96</v>
      </c>
      <c r="B98" s="283"/>
      <c r="C98" s="283"/>
      <c r="D98" s="283"/>
      <c r="E98" s="283"/>
      <c r="F98" s="283"/>
    </row>
    <row r="100" spans="1:7" ht="30.75" customHeight="1">
      <c r="A100" s="41" t="s">
        <v>97</v>
      </c>
      <c r="B100" s="300" t="s">
        <v>98</v>
      </c>
      <c r="C100" s="301"/>
      <c r="D100" s="302"/>
      <c r="E100" s="41" t="s">
        <v>32</v>
      </c>
      <c r="F100" s="40" t="s">
        <v>33</v>
      </c>
    </row>
    <row r="101" spans="1:7">
      <c r="A101" s="34" t="s">
        <v>5</v>
      </c>
      <c r="B101" s="303" t="s">
        <v>99</v>
      </c>
      <c r="C101" s="303"/>
      <c r="D101" s="303"/>
      <c r="E101" s="46">
        <v>0.121</v>
      </c>
      <c r="F101" s="35">
        <f t="shared" ref="F101:F106" si="1">E101*$G$36</f>
        <v>105.71</v>
      </c>
      <c r="G101" s="43"/>
    </row>
    <row r="102" spans="1:7">
      <c r="A102" s="34" t="s">
        <v>7</v>
      </c>
      <c r="B102" s="291" t="s">
        <v>100</v>
      </c>
      <c r="C102" s="291"/>
      <c r="D102" s="291"/>
      <c r="E102" s="38">
        <v>1.66E-2</v>
      </c>
      <c r="F102" s="35">
        <f t="shared" si="1"/>
        <v>14.5</v>
      </c>
    </row>
    <row r="103" spans="1:7">
      <c r="A103" s="34" t="s">
        <v>10</v>
      </c>
      <c r="B103" s="304" t="s">
        <v>101</v>
      </c>
      <c r="C103" s="305"/>
      <c r="D103" s="306"/>
      <c r="E103" s="36">
        <v>2.0000000000000001E-4</v>
      </c>
      <c r="F103" s="35">
        <f t="shared" si="1"/>
        <v>0.17</v>
      </c>
    </row>
    <row r="104" spans="1:7">
      <c r="A104" s="34" t="s">
        <v>13</v>
      </c>
      <c r="B104" s="304" t="s">
        <v>102</v>
      </c>
      <c r="C104" s="305"/>
      <c r="D104" s="306"/>
      <c r="E104" s="38">
        <v>2.8E-3</v>
      </c>
      <c r="F104" s="35">
        <f t="shared" si="1"/>
        <v>2.4500000000000002</v>
      </c>
      <c r="G104" s="32"/>
    </row>
    <row r="105" spans="1:7">
      <c r="A105" s="34" t="s">
        <v>38</v>
      </c>
      <c r="B105" s="291" t="s">
        <v>103</v>
      </c>
      <c r="C105" s="291"/>
      <c r="D105" s="291"/>
      <c r="E105" s="38">
        <v>2.9999999999999997E-4</v>
      </c>
      <c r="F105" s="35">
        <f t="shared" si="1"/>
        <v>0.26</v>
      </c>
      <c r="G105" s="32"/>
    </row>
    <row r="106" spans="1:7">
      <c r="A106" s="34" t="s">
        <v>40</v>
      </c>
      <c r="B106" s="304" t="s">
        <v>104</v>
      </c>
      <c r="C106" s="305"/>
      <c r="D106" s="306"/>
      <c r="E106" s="36">
        <v>0</v>
      </c>
      <c r="F106" s="35">
        <f t="shared" si="1"/>
        <v>0</v>
      </c>
    </row>
    <row r="107" spans="1:7">
      <c r="A107" s="307" t="s">
        <v>81</v>
      </c>
      <c r="B107" s="308"/>
      <c r="C107" s="308"/>
      <c r="D107" s="309"/>
      <c r="E107" s="45">
        <f>SUM(E101:E106)</f>
        <v>0.1409</v>
      </c>
      <c r="F107" s="40">
        <f>SUM(F101:F106)</f>
        <v>123.09</v>
      </c>
    </row>
    <row r="108" spans="1:7">
      <c r="A108" s="34" t="s">
        <v>42</v>
      </c>
      <c r="B108" s="291" t="s">
        <v>105</v>
      </c>
      <c r="C108" s="291"/>
      <c r="D108" s="291"/>
      <c r="E108" s="46">
        <f>E107*E72</f>
        <v>5.1900000000000002E-2</v>
      </c>
      <c r="F108" s="35">
        <f>F107*E72</f>
        <v>45.3</v>
      </c>
    </row>
    <row r="109" spans="1:7">
      <c r="A109" s="297" t="s">
        <v>77</v>
      </c>
      <c r="B109" s="298"/>
      <c r="C109" s="298"/>
      <c r="D109" s="298"/>
      <c r="E109" s="39">
        <f>E107+E108</f>
        <v>0.1928</v>
      </c>
      <c r="F109" s="40">
        <f>SUM(F107:F108)</f>
        <v>168.39</v>
      </c>
    </row>
    <row r="111" spans="1:7">
      <c r="A111" s="273" t="s">
        <v>106</v>
      </c>
      <c r="B111" s="273"/>
      <c r="C111" s="273"/>
      <c r="D111" s="273"/>
      <c r="E111" s="273"/>
      <c r="F111" s="273"/>
    </row>
    <row r="112" spans="1:7">
      <c r="A112" s="47"/>
    </row>
    <row r="113" spans="1:7">
      <c r="A113" s="5">
        <v>4</v>
      </c>
      <c r="B113" s="259" t="s">
        <v>107</v>
      </c>
      <c r="C113" s="259"/>
      <c r="D113" s="259"/>
      <c r="E113" s="259"/>
      <c r="F113" s="17" t="s">
        <v>33</v>
      </c>
    </row>
    <row r="114" spans="1:7">
      <c r="A114" s="3" t="s">
        <v>67</v>
      </c>
      <c r="B114" s="284" t="s">
        <v>108</v>
      </c>
      <c r="C114" s="284"/>
      <c r="D114" s="284"/>
      <c r="E114" s="284"/>
      <c r="F114" s="17">
        <f>F72</f>
        <v>321.49</v>
      </c>
    </row>
    <row r="115" spans="1:7">
      <c r="A115" s="3" t="s">
        <v>79</v>
      </c>
      <c r="B115" s="310" t="s">
        <v>109</v>
      </c>
      <c r="C115" s="310"/>
      <c r="D115" s="310"/>
      <c r="E115" s="310"/>
      <c r="F115" s="17">
        <f>F80</f>
        <v>99.55</v>
      </c>
    </row>
    <row r="116" spans="1:7">
      <c r="A116" s="3" t="s">
        <v>83</v>
      </c>
      <c r="B116" s="284" t="s">
        <v>110</v>
      </c>
      <c r="C116" s="284"/>
      <c r="D116" s="284"/>
      <c r="E116" s="284"/>
      <c r="F116" s="17">
        <f>F85</f>
        <v>0.23</v>
      </c>
    </row>
    <row r="117" spans="1:7">
      <c r="A117" s="3" t="s">
        <v>88</v>
      </c>
      <c r="B117" s="284" t="s">
        <v>111</v>
      </c>
      <c r="C117" s="284"/>
      <c r="D117" s="284"/>
      <c r="E117" s="284"/>
      <c r="F117" s="17">
        <f>F96</f>
        <v>70.790000000000006</v>
      </c>
    </row>
    <row r="118" spans="1:7">
      <c r="A118" s="3" t="s">
        <v>97</v>
      </c>
      <c r="B118" s="284" t="s">
        <v>112</v>
      </c>
      <c r="C118" s="284"/>
      <c r="D118" s="284"/>
      <c r="E118" s="284"/>
      <c r="F118" s="17">
        <f>F109</f>
        <v>168.39</v>
      </c>
    </row>
    <row r="119" spans="1:7">
      <c r="A119" s="3" t="s">
        <v>113</v>
      </c>
      <c r="B119" s="284" t="s">
        <v>55</v>
      </c>
      <c r="C119" s="284"/>
      <c r="D119" s="284"/>
      <c r="E119" s="284"/>
      <c r="F119" s="17"/>
    </row>
    <row r="120" spans="1:7">
      <c r="A120" s="259" t="s">
        <v>77</v>
      </c>
      <c r="B120" s="259"/>
      <c r="C120" s="259"/>
      <c r="D120" s="259"/>
      <c r="E120" s="259"/>
      <c r="F120" s="15">
        <f>SUM(F114:F119)</f>
        <v>660.45</v>
      </c>
    </row>
    <row r="122" spans="1:7">
      <c r="A122" s="273" t="s">
        <v>114</v>
      </c>
      <c r="B122" s="273"/>
      <c r="C122" s="273"/>
      <c r="D122" s="273"/>
      <c r="E122" s="273"/>
      <c r="F122" s="273"/>
      <c r="G122" s="48"/>
    </row>
    <row r="124" spans="1:7">
      <c r="A124" s="5">
        <v>5</v>
      </c>
      <c r="B124" s="259" t="s">
        <v>115</v>
      </c>
      <c r="C124" s="259"/>
      <c r="D124" s="259"/>
      <c r="E124" s="5" t="s">
        <v>32</v>
      </c>
      <c r="F124" s="15" t="s">
        <v>33</v>
      </c>
    </row>
    <row r="125" spans="1:7">
      <c r="A125" s="34" t="s">
        <v>5</v>
      </c>
      <c r="B125" s="311" t="s">
        <v>116</v>
      </c>
      <c r="C125" s="311"/>
      <c r="D125" s="311"/>
      <c r="E125" s="46">
        <v>0.03</v>
      </c>
      <c r="F125" s="35" t="e">
        <f>E125*($G$36+$F$48+$F$57+$F$120)</f>
        <v>#REF!</v>
      </c>
    </row>
    <row r="126" spans="1:7">
      <c r="A126" s="34" t="s">
        <v>7</v>
      </c>
      <c r="B126" s="312" t="s">
        <v>117</v>
      </c>
      <c r="C126" s="313"/>
      <c r="D126" s="313"/>
      <c r="E126" s="49">
        <f>E127+E128+E129</f>
        <v>0.14249999999999999</v>
      </c>
      <c r="F126" s="40" t="e">
        <f>SUM(F127:F129)</f>
        <v>#REF!</v>
      </c>
    </row>
    <row r="127" spans="1:7">
      <c r="A127" s="34" t="s">
        <v>118</v>
      </c>
      <c r="B127" s="304" t="s">
        <v>119</v>
      </c>
      <c r="C127" s="305"/>
      <c r="D127" s="306"/>
      <c r="E127" s="36">
        <v>7.5999999999999998E-2</v>
      </c>
      <c r="F127" s="35" t="e">
        <f>E127*(G36+F48+F57+F120+F125+F131)/(1-E126)</f>
        <v>#REF!</v>
      </c>
    </row>
    <row r="128" spans="1:7">
      <c r="A128" s="34" t="s">
        <v>120</v>
      </c>
      <c r="B128" s="304" t="s">
        <v>121</v>
      </c>
      <c r="C128" s="305"/>
      <c r="D128" s="306"/>
      <c r="E128" s="36">
        <v>1.6500000000000001E-2</v>
      </c>
      <c r="F128" s="35" t="e">
        <f>E128*(G36+F48+F57+F120+F125+F131)/(1-E126)</f>
        <v>#REF!</v>
      </c>
    </row>
    <row r="129" spans="1:8">
      <c r="A129" s="34" t="s">
        <v>122</v>
      </c>
      <c r="B129" s="349" t="s">
        <v>123</v>
      </c>
      <c r="C129" s="350"/>
      <c r="D129" s="351"/>
      <c r="E129" s="36">
        <v>0.05</v>
      </c>
      <c r="F129" s="35" t="e">
        <f>E129*(G36+F48+F57+F120+F125+F131)/(1-E126)</f>
        <v>#REF!</v>
      </c>
    </row>
    <row r="130" spans="1:8">
      <c r="A130" s="34" t="s">
        <v>124</v>
      </c>
      <c r="B130" s="304" t="s">
        <v>125</v>
      </c>
      <c r="C130" s="305"/>
      <c r="D130" s="306"/>
      <c r="E130" s="51"/>
      <c r="F130" s="40"/>
    </row>
    <row r="131" spans="1:8">
      <c r="A131" s="34" t="s">
        <v>10</v>
      </c>
      <c r="B131" s="304" t="s">
        <v>126</v>
      </c>
      <c r="C131" s="305"/>
      <c r="D131" s="306"/>
      <c r="E131" s="46">
        <v>7.0000000000000007E-2</v>
      </c>
      <c r="F131" s="35" t="e">
        <f>E131*($G$36+$F$48+$F$57+$F$120+F125)</f>
        <v>#REF!</v>
      </c>
    </row>
    <row r="132" spans="1:8">
      <c r="A132" s="297" t="s">
        <v>77</v>
      </c>
      <c r="B132" s="298"/>
      <c r="C132" s="298"/>
      <c r="D132" s="298"/>
      <c r="E132" s="299"/>
      <c r="F132" s="40" t="e">
        <f>F125+F126+F131</f>
        <v>#REF!</v>
      </c>
      <c r="G132" s="52"/>
    </row>
    <row r="135" spans="1:8" ht="32.25" customHeight="1">
      <c r="A135" s="312" t="s">
        <v>127</v>
      </c>
      <c r="B135" s="313"/>
      <c r="C135" s="313"/>
      <c r="D135" s="313"/>
      <c r="E135" s="352"/>
      <c r="F135" s="35" t="s">
        <v>33</v>
      </c>
    </row>
    <row r="136" spans="1:8">
      <c r="A136" s="34" t="s">
        <v>5</v>
      </c>
      <c r="B136" s="292" t="s">
        <v>128</v>
      </c>
      <c r="C136" s="292"/>
      <c r="D136" s="292"/>
      <c r="E136" s="292"/>
      <c r="F136" s="35">
        <f>G36</f>
        <v>873.6</v>
      </c>
    </row>
    <row r="137" spans="1:8">
      <c r="A137" s="34" t="s">
        <v>7</v>
      </c>
      <c r="B137" s="292" t="s">
        <v>129</v>
      </c>
      <c r="C137" s="292"/>
      <c r="D137" s="292"/>
      <c r="E137" s="292"/>
      <c r="F137" s="35">
        <f>F48</f>
        <v>634.58000000000004</v>
      </c>
    </row>
    <row r="138" spans="1:8">
      <c r="A138" s="34" t="s">
        <v>10</v>
      </c>
      <c r="B138" s="292" t="s">
        <v>130</v>
      </c>
      <c r="C138" s="292"/>
      <c r="D138" s="292"/>
      <c r="E138" s="292"/>
      <c r="F138" s="35" t="e">
        <f>F57</f>
        <v>#REF!</v>
      </c>
    </row>
    <row r="139" spans="1:8">
      <c r="A139" s="34" t="s">
        <v>13</v>
      </c>
      <c r="B139" s="292" t="s">
        <v>131</v>
      </c>
      <c r="C139" s="292"/>
      <c r="D139" s="292"/>
      <c r="E139" s="292"/>
      <c r="F139" s="35">
        <f>F120</f>
        <v>660.45</v>
      </c>
      <c r="G139" s="52"/>
    </row>
    <row r="140" spans="1:8" ht="16.5" customHeight="1">
      <c r="A140" s="297" t="s">
        <v>81</v>
      </c>
      <c r="B140" s="298"/>
      <c r="C140" s="298"/>
      <c r="D140" s="298"/>
      <c r="E140" s="299"/>
      <c r="F140" s="40" t="e">
        <f>SUM(F136:F139)</f>
        <v>#REF!</v>
      </c>
      <c r="G140" s="52"/>
    </row>
    <row r="141" spans="1:8">
      <c r="A141" s="34" t="s">
        <v>38</v>
      </c>
      <c r="B141" s="292" t="s">
        <v>132</v>
      </c>
      <c r="C141" s="292"/>
      <c r="D141" s="292"/>
      <c r="E141" s="292"/>
      <c r="F141" s="35" t="e">
        <f>F132</f>
        <v>#REF!</v>
      </c>
    </row>
    <row r="142" spans="1:8">
      <c r="A142" s="334" t="s">
        <v>77</v>
      </c>
      <c r="B142" s="334"/>
      <c r="C142" s="334"/>
      <c r="D142" s="334"/>
      <c r="E142" s="334"/>
      <c r="F142" s="53" t="e">
        <f>SUM(F140:F141)</f>
        <v>#REF!</v>
      </c>
      <c r="G142" s="52" t="e">
        <f>(F140+F131+F125)/(1-E126)</f>
        <v>#REF!</v>
      </c>
      <c r="H142" s="52"/>
    </row>
    <row r="143" spans="1:8">
      <c r="D143" s="335" t="s">
        <v>133</v>
      </c>
      <c r="E143" s="335"/>
      <c r="F143" s="54" t="e">
        <f>F142/G36</f>
        <v>#REF!</v>
      </c>
    </row>
    <row r="145" spans="1:8" ht="26.25" customHeight="1">
      <c r="A145" s="336" t="s">
        <v>134</v>
      </c>
      <c r="B145" s="336"/>
      <c r="C145" s="336"/>
      <c r="D145" s="336"/>
      <c r="E145" s="336"/>
      <c r="F145" s="336"/>
    </row>
    <row r="146" spans="1:8">
      <c r="A146" s="55"/>
      <c r="B146" s="55"/>
      <c r="C146" s="55"/>
      <c r="D146" s="55"/>
      <c r="E146" s="55"/>
      <c r="F146" s="55"/>
    </row>
    <row r="147" spans="1:8">
      <c r="A147" s="56" t="s">
        <v>135</v>
      </c>
      <c r="B147" s="57"/>
      <c r="C147" s="58"/>
      <c r="D147" s="59" t="s">
        <v>136</v>
      </c>
      <c r="E147" s="57"/>
      <c r="F147" s="60"/>
      <c r="G147" s="61"/>
      <c r="H147" s="61"/>
    </row>
    <row r="148" spans="1:8">
      <c r="A148" s="337" t="s">
        <v>137</v>
      </c>
      <c r="B148" s="338"/>
      <c r="C148" s="339"/>
      <c r="D148" s="340">
        <v>8.3299999999999999E-2</v>
      </c>
      <c r="E148" s="341"/>
      <c r="F148" s="342"/>
    </row>
    <row r="149" spans="1:8">
      <c r="A149" s="343" t="s">
        <v>138</v>
      </c>
      <c r="B149" s="344"/>
      <c r="C149" s="345"/>
      <c r="D149" s="346">
        <v>0.121</v>
      </c>
      <c r="E149" s="347"/>
      <c r="F149" s="348"/>
    </row>
    <row r="150" spans="1:8" ht="33.75" customHeight="1">
      <c r="A150" s="314" t="s">
        <v>139</v>
      </c>
      <c r="B150" s="315"/>
      <c r="C150" s="316"/>
      <c r="D150" s="317">
        <v>0.05</v>
      </c>
      <c r="E150" s="318"/>
      <c r="F150" s="319"/>
    </row>
    <row r="151" spans="1:8">
      <c r="A151" s="320" t="s">
        <v>81</v>
      </c>
      <c r="B151" s="321"/>
      <c r="C151" s="322"/>
      <c r="D151" s="323">
        <v>0.25430000000000003</v>
      </c>
      <c r="E151" s="324"/>
      <c r="F151" s="325"/>
    </row>
    <row r="152" spans="1:8" ht="33.75" customHeight="1">
      <c r="A152" s="326" t="s">
        <v>140</v>
      </c>
      <c r="B152" s="327"/>
      <c r="C152" s="328"/>
      <c r="D152" s="62">
        <v>7.39</v>
      </c>
      <c r="E152" s="63">
        <v>7.6</v>
      </c>
      <c r="F152" s="64">
        <v>7.8200000000000006E-2</v>
      </c>
    </row>
    <row r="153" spans="1:8">
      <c r="A153" s="329" t="s">
        <v>141</v>
      </c>
      <c r="B153" s="330"/>
      <c r="C153" s="331"/>
      <c r="D153" s="65">
        <v>32.82</v>
      </c>
      <c r="E153" s="65">
        <v>33.03</v>
      </c>
      <c r="F153" s="66">
        <v>0.33250000000000002</v>
      </c>
    </row>
    <row r="154" spans="1:8" ht="36" customHeight="1">
      <c r="A154" s="332" t="s">
        <v>142</v>
      </c>
      <c r="B154" s="332"/>
      <c r="C154" s="332"/>
      <c r="D154" s="332"/>
      <c r="E154" s="332"/>
      <c r="F154" s="332"/>
    </row>
  </sheetData>
  <mergeCells count="136">
    <mergeCell ref="A150:C150"/>
    <mergeCell ref="D150:F150"/>
    <mergeCell ref="A151:C151"/>
    <mergeCell ref="D151:F151"/>
    <mergeCell ref="A152:C152"/>
    <mergeCell ref="A153:C153"/>
    <mergeCell ref="A154:F154"/>
    <mergeCell ref="G64:G71"/>
    <mergeCell ref="B139:E139"/>
    <mergeCell ref="A140:E140"/>
    <mergeCell ref="B141:E141"/>
    <mergeCell ref="A142:E142"/>
    <mergeCell ref="D143:E143"/>
    <mergeCell ref="A145:F145"/>
    <mergeCell ref="A148:C148"/>
    <mergeCell ref="D148:F148"/>
    <mergeCell ref="A149:C149"/>
    <mergeCell ref="D149:F149"/>
    <mergeCell ref="B128:D128"/>
    <mergeCell ref="B129:D129"/>
    <mergeCell ref="B130:D130"/>
    <mergeCell ref="B131:D131"/>
    <mergeCell ref="A132:E132"/>
    <mergeCell ref="A135:E135"/>
    <mergeCell ref="B136:E136"/>
    <mergeCell ref="B137:E137"/>
    <mergeCell ref="B138:E138"/>
    <mergeCell ref="B117:E117"/>
    <mergeCell ref="B118:E118"/>
    <mergeCell ref="B119:E119"/>
    <mergeCell ref="A120:E120"/>
    <mergeCell ref="A122:F122"/>
    <mergeCell ref="B124:D124"/>
    <mergeCell ref="B125:D125"/>
    <mergeCell ref="B126:D126"/>
    <mergeCell ref="B127:D127"/>
    <mergeCell ref="B106:D106"/>
    <mergeCell ref="A107:D107"/>
    <mergeCell ref="B108:D108"/>
    <mergeCell ref="A109:D109"/>
    <mergeCell ref="A111:F111"/>
    <mergeCell ref="B113:E113"/>
    <mergeCell ref="B114:E114"/>
    <mergeCell ref="B115:E115"/>
    <mergeCell ref="B116:E116"/>
    <mergeCell ref="B95:D95"/>
    <mergeCell ref="A96:D96"/>
    <mergeCell ref="A98:F98"/>
    <mergeCell ref="B100:D100"/>
    <mergeCell ref="B101:D101"/>
    <mergeCell ref="B102:D102"/>
    <mergeCell ref="B103:D103"/>
    <mergeCell ref="B104:D104"/>
    <mergeCell ref="B105:D105"/>
    <mergeCell ref="B84:D84"/>
    <mergeCell ref="A85:D85"/>
    <mergeCell ref="A87:F87"/>
    <mergeCell ref="B89:D89"/>
    <mergeCell ref="B90:D90"/>
    <mergeCell ref="B91:D91"/>
    <mergeCell ref="B92:D92"/>
    <mergeCell ref="B93:D93"/>
    <mergeCell ref="B94:D94"/>
    <mergeCell ref="A72:D72"/>
    <mergeCell ref="A74:F74"/>
    <mergeCell ref="B76:D76"/>
    <mergeCell ref="B77:D77"/>
    <mergeCell ref="A78:D78"/>
    <mergeCell ref="B79:D79"/>
    <mergeCell ref="A80:D80"/>
    <mergeCell ref="B82:D82"/>
    <mergeCell ref="B83:D83"/>
    <mergeCell ref="B63:D63"/>
    <mergeCell ref="B64:D64"/>
    <mergeCell ref="B65:D65"/>
    <mergeCell ref="B66:D66"/>
    <mergeCell ref="B67:D67"/>
    <mergeCell ref="B68:D68"/>
    <mergeCell ref="B69:D69"/>
    <mergeCell ref="B70:D70"/>
    <mergeCell ref="B71:D71"/>
    <mergeCell ref="A50:F50"/>
    <mergeCell ref="B52:E52"/>
    <mergeCell ref="B53:E53"/>
    <mergeCell ref="B54:E54"/>
    <mergeCell ref="B55:E55"/>
    <mergeCell ref="B56:E56"/>
    <mergeCell ref="A57:E57"/>
    <mergeCell ref="A59:F59"/>
    <mergeCell ref="B61:F61"/>
    <mergeCell ref="B40:E40"/>
    <mergeCell ref="B41:C41"/>
    <mergeCell ref="B42:C42"/>
    <mergeCell ref="B43:E43"/>
    <mergeCell ref="B44:E44"/>
    <mergeCell ref="B45:E45"/>
    <mergeCell ref="B46:E46"/>
    <mergeCell ref="B47:E47"/>
    <mergeCell ref="A48:E48"/>
    <mergeCell ref="C29:E29"/>
    <mergeCell ref="C30:E30"/>
    <mergeCell ref="C31:E31"/>
    <mergeCell ref="C32:E32"/>
    <mergeCell ref="C33:E33"/>
    <mergeCell ref="C34:E34"/>
    <mergeCell ref="C35:E35"/>
    <mergeCell ref="B36:F36"/>
    <mergeCell ref="A38:F38"/>
    <mergeCell ref="B21:E21"/>
    <mergeCell ref="F21:G21"/>
    <mergeCell ref="B22:E22"/>
    <mergeCell ref="F22:G22"/>
    <mergeCell ref="B23:E23"/>
    <mergeCell ref="F23:G23"/>
    <mergeCell ref="B25:G25"/>
    <mergeCell ref="C27:E27"/>
    <mergeCell ref="C28:E28"/>
    <mergeCell ref="A13:G13"/>
    <mergeCell ref="C14:E14"/>
    <mergeCell ref="F14:G14"/>
    <mergeCell ref="A15:B15"/>
    <mergeCell ref="C15:E15"/>
    <mergeCell ref="F15:G15"/>
    <mergeCell ref="A17:G17"/>
    <mergeCell ref="A19:G19"/>
    <mergeCell ref="B20:E20"/>
    <mergeCell ref="F20:G20"/>
    <mergeCell ref="A1:G1"/>
    <mergeCell ref="C3:G3"/>
    <mergeCell ref="C4:G4"/>
    <mergeCell ref="C5:G5"/>
    <mergeCell ref="A7:G7"/>
    <mergeCell ref="B8:F8"/>
    <mergeCell ref="B9:F9"/>
    <mergeCell ref="B10:F10"/>
    <mergeCell ref="B11:F11"/>
  </mergeCells>
  <printOptions horizontalCentered="1"/>
  <pageMargins left="0.39305555555555599" right="0.39305555555555599" top="0.52916666666666701" bottom="0.39305555555555599" header="0.16875000000000001" footer="0.51180555555555596"/>
  <pageSetup paperSize="9" scale="80" orientation="portrait"/>
  <headerFooter alignWithMargins="0"/>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45"/>
  <sheetViews>
    <sheetView workbookViewId="0">
      <pane ySplit="2" topLeftCell="A9" activePane="bottomLeft" state="frozen"/>
      <selection pane="bottomLeft" activeCell="A111" sqref="A111"/>
    </sheetView>
  </sheetViews>
  <sheetFormatPr defaultColWidth="9.140625" defaultRowHeight="12.75"/>
  <cols>
    <col min="1" max="1" width="81" style="246" customWidth="1"/>
    <col min="2" max="2" width="7.28515625" style="247" customWidth="1"/>
    <col min="3" max="16384" width="9.140625" style="246"/>
  </cols>
  <sheetData>
    <row r="1" spans="1:2" ht="15.75">
      <c r="A1" s="248" t="s">
        <v>143</v>
      </c>
      <c r="B1" s="249"/>
    </row>
    <row r="2" spans="1:2" ht="15.75">
      <c r="A2" s="248" t="s">
        <v>144</v>
      </c>
      <c r="B2" s="249"/>
    </row>
    <row r="3" spans="1:2">
      <c r="A3" s="250"/>
      <c r="B3" s="249"/>
    </row>
    <row r="4" spans="1:2" ht="41.25" customHeight="1">
      <c r="A4" s="353" t="s">
        <v>145</v>
      </c>
      <c r="B4" s="354"/>
    </row>
    <row r="5" spans="1:2" ht="15">
      <c r="A5" s="355"/>
      <c r="B5" s="354"/>
    </row>
    <row r="6" spans="1:2" ht="57" customHeight="1">
      <c r="A6" s="356" t="s">
        <v>146</v>
      </c>
      <c r="B6" s="357"/>
    </row>
    <row r="7" spans="1:2" ht="57" customHeight="1">
      <c r="A7" s="358" t="s">
        <v>147</v>
      </c>
      <c r="B7" s="359"/>
    </row>
    <row r="8" spans="1:2" ht="68.25" customHeight="1">
      <c r="A8" s="360" t="s">
        <v>148</v>
      </c>
      <c r="B8" s="361"/>
    </row>
    <row r="9" spans="1:2" ht="41.25" customHeight="1">
      <c r="A9" s="366" t="s">
        <v>149</v>
      </c>
      <c r="B9" s="361"/>
    </row>
    <row r="10" spans="1:2" ht="30.75" customHeight="1">
      <c r="A10" s="358" t="s">
        <v>150</v>
      </c>
      <c r="B10" s="359"/>
    </row>
    <row r="11" spans="1:2" ht="27.75" customHeight="1">
      <c r="A11" s="358" t="s">
        <v>151</v>
      </c>
      <c r="B11" s="359"/>
    </row>
    <row r="12" spans="1:2" ht="39.75" customHeight="1">
      <c r="A12" s="358" t="s">
        <v>152</v>
      </c>
      <c r="B12" s="359"/>
    </row>
    <row r="13" spans="1:2" ht="66" customHeight="1">
      <c r="A13" s="358" t="s">
        <v>153</v>
      </c>
      <c r="B13" s="359"/>
    </row>
    <row r="14" spans="1:2" ht="54" customHeight="1">
      <c r="A14" s="362" t="s">
        <v>154</v>
      </c>
      <c r="B14" s="359"/>
    </row>
    <row r="15" spans="1:2" ht="23.25" customHeight="1">
      <c r="A15" s="363" t="s">
        <v>155</v>
      </c>
      <c r="B15" s="364"/>
    </row>
    <row r="16" spans="1:2" ht="15">
      <c r="A16" s="365"/>
      <c r="B16" s="354"/>
    </row>
    <row r="17" spans="1:4">
      <c r="A17" s="251"/>
      <c r="C17" s="251"/>
      <c r="D17" s="251"/>
    </row>
    <row r="18" spans="1:4">
      <c r="A18" s="251"/>
      <c r="C18" s="251"/>
      <c r="D18" s="251"/>
    </row>
    <row r="19" spans="1:4">
      <c r="A19" s="251"/>
      <c r="C19" s="251"/>
      <c r="D19" s="251"/>
    </row>
    <row r="20" spans="1:4">
      <c r="A20" s="251"/>
      <c r="C20" s="251"/>
      <c r="D20" s="251"/>
    </row>
    <row r="26" spans="1:4">
      <c r="A26" s="252"/>
      <c r="B26" s="249"/>
      <c r="C26" s="252"/>
    </row>
    <row r="27" spans="1:4">
      <c r="A27" s="252"/>
      <c r="B27" s="249"/>
      <c r="C27" s="252"/>
    </row>
    <row r="28" spans="1:4">
      <c r="A28" s="252"/>
      <c r="B28" s="249"/>
      <c r="C28" s="252"/>
    </row>
    <row r="29" spans="1:4">
      <c r="A29" s="252"/>
      <c r="B29" s="249"/>
      <c r="C29" s="252"/>
    </row>
    <row r="30" spans="1:4">
      <c r="A30" s="252"/>
      <c r="B30" s="249"/>
      <c r="C30" s="252"/>
    </row>
    <row r="31" spans="1:4">
      <c r="A31" s="252"/>
      <c r="B31" s="249"/>
      <c r="C31" s="252"/>
    </row>
    <row r="32" spans="1:4">
      <c r="A32" s="252"/>
      <c r="B32" s="253"/>
      <c r="C32" s="254"/>
    </row>
    <row r="33" spans="1:3">
      <c r="A33" s="252"/>
      <c r="B33" s="253"/>
      <c r="C33" s="254"/>
    </row>
    <row r="34" spans="1:3">
      <c r="A34" s="252"/>
      <c r="B34" s="253"/>
      <c r="C34" s="254"/>
    </row>
    <row r="35" spans="1:3">
      <c r="A35" s="252"/>
      <c r="B35" s="253"/>
      <c r="C35" s="252"/>
    </row>
    <row r="36" spans="1:3">
      <c r="A36" s="252"/>
      <c r="B36" s="253"/>
      <c r="C36" s="252"/>
    </row>
    <row r="37" spans="1:3">
      <c r="A37" s="252"/>
      <c r="B37" s="249"/>
      <c r="C37" s="252"/>
    </row>
    <row r="38" spans="1:3">
      <c r="A38" s="252"/>
      <c r="B38" s="249"/>
      <c r="C38" s="254"/>
    </row>
    <row r="39" spans="1:3">
      <c r="A39" s="252"/>
      <c r="B39" s="249"/>
      <c r="C39" s="252"/>
    </row>
    <row r="40" spans="1:3">
      <c r="A40" s="252"/>
      <c r="B40" s="249"/>
      <c r="C40" s="252"/>
    </row>
    <row r="41" spans="1:3">
      <c r="A41" s="252"/>
      <c r="B41" s="249"/>
      <c r="C41" s="252"/>
    </row>
    <row r="42" spans="1:3">
      <c r="A42" s="252"/>
      <c r="B42" s="249"/>
      <c r="C42" s="252"/>
    </row>
    <row r="43" spans="1:3">
      <c r="A43" s="252"/>
      <c r="B43" s="249"/>
      <c r="C43" s="252"/>
    </row>
    <row r="45" spans="1:3">
      <c r="A45" s="255"/>
      <c r="B45" s="256"/>
    </row>
  </sheetData>
  <mergeCells count="13">
    <mergeCell ref="A14:B14"/>
    <mergeCell ref="A15:B15"/>
    <mergeCell ref="A16:B16"/>
    <mergeCell ref="A9:B9"/>
    <mergeCell ref="A10:B10"/>
    <mergeCell ref="A11:B11"/>
    <mergeCell ref="A12:B12"/>
    <mergeCell ref="A13:B13"/>
    <mergeCell ref="A4:B4"/>
    <mergeCell ref="A5:B5"/>
    <mergeCell ref="A6:B6"/>
    <mergeCell ref="A7:B7"/>
    <mergeCell ref="A8:B8"/>
  </mergeCells>
  <printOptions horizontalCentered="1"/>
  <pageMargins left="0.51180555555555596" right="0.51180555555555596" top="0.59027777777777801" bottom="0.59027777777777801"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3"/>
  <sheetViews>
    <sheetView showGridLines="0" topLeftCell="A97" zoomScale="160" zoomScaleNormal="160" zoomScaleSheetLayoutView="140" workbookViewId="0">
      <selection activeCell="E92" sqref="E92"/>
    </sheetView>
  </sheetViews>
  <sheetFormatPr defaultColWidth="9" defaultRowHeight="12.75"/>
  <cols>
    <col min="1" max="1" width="2" style="150" customWidth="1"/>
    <col min="2" max="2" width="1.7109375" style="150" customWidth="1"/>
    <col min="3" max="3" width="8" style="150" customWidth="1"/>
    <col min="4" max="4" width="63.85546875" style="150" customWidth="1"/>
    <col min="5" max="5" width="16" style="150" customWidth="1"/>
    <col min="6" max="6" width="40.7109375" style="150" customWidth="1"/>
    <col min="7" max="7" width="1.7109375" style="148" customWidth="1"/>
    <col min="8" max="8" width="12.85546875" style="150" customWidth="1"/>
    <col min="9" max="256" width="9.140625" style="150"/>
    <col min="257" max="257" width="2" style="150" customWidth="1"/>
    <col min="258" max="258" width="1.7109375" style="150" customWidth="1"/>
    <col min="259" max="259" width="8" style="150" customWidth="1"/>
    <col min="260" max="260" width="63.85546875" style="150" customWidth="1"/>
    <col min="261" max="261" width="16" style="150" customWidth="1"/>
    <col min="262" max="262" width="40.7109375" style="150" customWidth="1"/>
    <col min="263" max="263" width="1.7109375" style="150" customWidth="1"/>
    <col min="264" max="264" width="12.85546875" style="150" customWidth="1"/>
    <col min="265" max="512" width="9.140625" style="150"/>
    <col min="513" max="513" width="2" style="150" customWidth="1"/>
    <col min="514" max="514" width="1.7109375" style="150" customWidth="1"/>
    <col min="515" max="515" width="8" style="150" customWidth="1"/>
    <col min="516" max="516" width="63.85546875" style="150" customWidth="1"/>
    <col min="517" max="517" width="16" style="150" customWidth="1"/>
    <col min="518" max="518" width="40.7109375" style="150" customWidth="1"/>
    <col min="519" max="519" width="1.7109375" style="150" customWidth="1"/>
    <col min="520" max="520" width="12.85546875" style="150" customWidth="1"/>
    <col min="521" max="768" width="9.140625" style="150"/>
    <col min="769" max="769" width="2" style="150" customWidth="1"/>
    <col min="770" max="770" width="1.7109375" style="150" customWidth="1"/>
    <col min="771" max="771" width="8" style="150" customWidth="1"/>
    <col min="772" max="772" width="63.85546875" style="150" customWidth="1"/>
    <col min="773" max="773" width="16" style="150" customWidth="1"/>
    <col min="774" max="774" width="40.7109375" style="150" customWidth="1"/>
    <col min="775" max="775" width="1.7109375" style="150" customWidth="1"/>
    <col min="776" max="776" width="12.85546875" style="150" customWidth="1"/>
    <col min="777" max="1024" width="9.140625" style="150"/>
    <col min="1025" max="1025" width="2" style="150" customWidth="1"/>
    <col min="1026" max="1026" width="1.7109375" style="150" customWidth="1"/>
    <col min="1027" max="1027" width="8" style="150" customWidth="1"/>
    <col min="1028" max="1028" width="63.85546875" style="150" customWidth="1"/>
    <col min="1029" max="1029" width="16" style="150" customWidth="1"/>
    <col min="1030" max="1030" width="40.7109375" style="150" customWidth="1"/>
    <col min="1031" max="1031" width="1.7109375" style="150" customWidth="1"/>
    <col min="1032" max="1032" width="12.85546875" style="150" customWidth="1"/>
    <col min="1033" max="1280" width="9.140625" style="150"/>
    <col min="1281" max="1281" width="2" style="150" customWidth="1"/>
    <col min="1282" max="1282" width="1.7109375" style="150" customWidth="1"/>
    <col min="1283" max="1283" width="8" style="150" customWidth="1"/>
    <col min="1284" max="1284" width="63.85546875" style="150" customWidth="1"/>
    <col min="1285" max="1285" width="16" style="150" customWidth="1"/>
    <col min="1286" max="1286" width="40.7109375" style="150" customWidth="1"/>
    <col min="1287" max="1287" width="1.7109375" style="150" customWidth="1"/>
    <col min="1288" max="1288" width="12.85546875" style="150" customWidth="1"/>
    <col min="1289" max="1536" width="9.140625" style="150"/>
    <col min="1537" max="1537" width="2" style="150" customWidth="1"/>
    <col min="1538" max="1538" width="1.7109375" style="150" customWidth="1"/>
    <col min="1539" max="1539" width="8" style="150" customWidth="1"/>
    <col min="1540" max="1540" width="63.85546875" style="150" customWidth="1"/>
    <col min="1541" max="1541" width="16" style="150" customWidth="1"/>
    <col min="1542" max="1542" width="40.7109375" style="150" customWidth="1"/>
    <col min="1543" max="1543" width="1.7109375" style="150" customWidth="1"/>
    <col min="1544" max="1544" width="12.85546875" style="150" customWidth="1"/>
    <col min="1545" max="1792" width="9.140625" style="150"/>
    <col min="1793" max="1793" width="2" style="150" customWidth="1"/>
    <col min="1794" max="1794" width="1.7109375" style="150" customWidth="1"/>
    <col min="1795" max="1795" width="8" style="150" customWidth="1"/>
    <col min="1796" max="1796" width="63.85546875" style="150" customWidth="1"/>
    <col min="1797" max="1797" width="16" style="150" customWidth="1"/>
    <col min="1798" max="1798" width="40.7109375" style="150" customWidth="1"/>
    <col min="1799" max="1799" width="1.7109375" style="150" customWidth="1"/>
    <col min="1800" max="1800" width="12.85546875" style="150" customWidth="1"/>
    <col min="1801" max="2048" width="9.140625" style="150"/>
    <col min="2049" max="2049" width="2" style="150" customWidth="1"/>
    <col min="2050" max="2050" width="1.7109375" style="150" customWidth="1"/>
    <col min="2051" max="2051" width="8" style="150" customWidth="1"/>
    <col min="2052" max="2052" width="63.85546875" style="150" customWidth="1"/>
    <col min="2053" max="2053" width="16" style="150" customWidth="1"/>
    <col min="2054" max="2054" width="40.7109375" style="150" customWidth="1"/>
    <col min="2055" max="2055" width="1.7109375" style="150" customWidth="1"/>
    <col min="2056" max="2056" width="12.85546875" style="150" customWidth="1"/>
    <col min="2057" max="2304" width="9.140625" style="150"/>
    <col min="2305" max="2305" width="2" style="150" customWidth="1"/>
    <col min="2306" max="2306" width="1.7109375" style="150" customWidth="1"/>
    <col min="2307" max="2307" width="8" style="150" customWidth="1"/>
    <col min="2308" max="2308" width="63.85546875" style="150" customWidth="1"/>
    <col min="2309" max="2309" width="16" style="150" customWidth="1"/>
    <col min="2310" max="2310" width="40.7109375" style="150" customWidth="1"/>
    <col min="2311" max="2311" width="1.7109375" style="150" customWidth="1"/>
    <col min="2312" max="2312" width="12.85546875" style="150" customWidth="1"/>
    <col min="2313" max="2560" width="9.140625" style="150"/>
    <col min="2561" max="2561" width="2" style="150" customWidth="1"/>
    <col min="2562" max="2562" width="1.7109375" style="150" customWidth="1"/>
    <col min="2563" max="2563" width="8" style="150" customWidth="1"/>
    <col min="2564" max="2564" width="63.85546875" style="150" customWidth="1"/>
    <col min="2565" max="2565" width="16" style="150" customWidth="1"/>
    <col min="2566" max="2566" width="40.7109375" style="150" customWidth="1"/>
    <col min="2567" max="2567" width="1.7109375" style="150" customWidth="1"/>
    <col min="2568" max="2568" width="12.85546875" style="150" customWidth="1"/>
    <col min="2569" max="2816" width="9.140625" style="150"/>
    <col min="2817" max="2817" width="2" style="150" customWidth="1"/>
    <col min="2818" max="2818" width="1.7109375" style="150" customWidth="1"/>
    <col min="2819" max="2819" width="8" style="150" customWidth="1"/>
    <col min="2820" max="2820" width="63.85546875" style="150" customWidth="1"/>
    <col min="2821" max="2821" width="16" style="150" customWidth="1"/>
    <col min="2822" max="2822" width="40.7109375" style="150" customWidth="1"/>
    <col min="2823" max="2823" width="1.7109375" style="150" customWidth="1"/>
    <col min="2824" max="2824" width="12.85546875" style="150" customWidth="1"/>
    <col min="2825" max="3072" width="9.140625" style="150"/>
    <col min="3073" max="3073" width="2" style="150" customWidth="1"/>
    <col min="3074" max="3074" width="1.7109375" style="150" customWidth="1"/>
    <col min="3075" max="3075" width="8" style="150" customWidth="1"/>
    <col min="3076" max="3076" width="63.85546875" style="150" customWidth="1"/>
    <col min="3077" max="3077" width="16" style="150" customWidth="1"/>
    <col min="3078" max="3078" width="40.7109375" style="150" customWidth="1"/>
    <col min="3079" max="3079" width="1.7109375" style="150" customWidth="1"/>
    <col min="3080" max="3080" width="12.85546875" style="150" customWidth="1"/>
    <col min="3081" max="3328" width="9.140625" style="150"/>
    <col min="3329" max="3329" width="2" style="150" customWidth="1"/>
    <col min="3330" max="3330" width="1.7109375" style="150" customWidth="1"/>
    <col min="3331" max="3331" width="8" style="150" customWidth="1"/>
    <col min="3332" max="3332" width="63.85546875" style="150" customWidth="1"/>
    <col min="3333" max="3333" width="16" style="150" customWidth="1"/>
    <col min="3334" max="3334" width="40.7109375" style="150" customWidth="1"/>
    <col min="3335" max="3335" width="1.7109375" style="150" customWidth="1"/>
    <col min="3336" max="3336" width="12.85546875" style="150" customWidth="1"/>
    <col min="3337" max="3584" width="9.140625" style="150"/>
    <col min="3585" max="3585" width="2" style="150" customWidth="1"/>
    <col min="3586" max="3586" width="1.7109375" style="150" customWidth="1"/>
    <col min="3587" max="3587" width="8" style="150" customWidth="1"/>
    <col min="3588" max="3588" width="63.85546875" style="150" customWidth="1"/>
    <col min="3589" max="3589" width="16" style="150" customWidth="1"/>
    <col min="3590" max="3590" width="40.7109375" style="150" customWidth="1"/>
    <col min="3591" max="3591" width="1.7109375" style="150" customWidth="1"/>
    <col min="3592" max="3592" width="12.85546875" style="150" customWidth="1"/>
    <col min="3593" max="3840" width="9.140625" style="150"/>
    <col min="3841" max="3841" width="2" style="150" customWidth="1"/>
    <col min="3842" max="3842" width="1.7109375" style="150" customWidth="1"/>
    <col min="3843" max="3843" width="8" style="150" customWidth="1"/>
    <col min="3844" max="3844" width="63.85546875" style="150" customWidth="1"/>
    <col min="3845" max="3845" width="16" style="150" customWidth="1"/>
    <col min="3846" max="3846" width="40.7109375" style="150" customWidth="1"/>
    <col min="3847" max="3847" width="1.7109375" style="150" customWidth="1"/>
    <col min="3848" max="3848" width="12.85546875" style="150" customWidth="1"/>
    <col min="3849" max="4096" width="9.140625" style="150"/>
    <col min="4097" max="4097" width="2" style="150" customWidth="1"/>
    <col min="4098" max="4098" width="1.7109375" style="150" customWidth="1"/>
    <col min="4099" max="4099" width="8" style="150" customWidth="1"/>
    <col min="4100" max="4100" width="63.85546875" style="150" customWidth="1"/>
    <col min="4101" max="4101" width="16" style="150" customWidth="1"/>
    <col min="4102" max="4102" width="40.7109375" style="150" customWidth="1"/>
    <col min="4103" max="4103" width="1.7109375" style="150" customWidth="1"/>
    <col min="4104" max="4104" width="12.85546875" style="150" customWidth="1"/>
    <col min="4105" max="4352" width="9.140625" style="150"/>
    <col min="4353" max="4353" width="2" style="150" customWidth="1"/>
    <col min="4354" max="4354" width="1.7109375" style="150" customWidth="1"/>
    <col min="4355" max="4355" width="8" style="150" customWidth="1"/>
    <col min="4356" max="4356" width="63.85546875" style="150" customWidth="1"/>
    <col min="4357" max="4357" width="16" style="150" customWidth="1"/>
    <col min="4358" max="4358" width="40.7109375" style="150" customWidth="1"/>
    <col min="4359" max="4359" width="1.7109375" style="150" customWidth="1"/>
    <col min="4360" max="4360" width="12.85546875" style="150" customWidth="1"/>
    <col min="4361" max="4608" width="9.140625" style="150"/>
    <col min="4609" max="4609" width="2" style="150" customWidth="1"/>
    <col min="4610" max="4610" width="1.7109375" style="150" customWidth="1"/>
    <col min="4611" max="4611" width="8" style="150" customWidth="1"/>
    <col min="4612" max="4612" width="63.85546875" style="150" customWidth="1"/>
    <col min="4613" max="4613" width="16" style="150" customWidth="1"/>
    <col min="4614" max="4614" width="40.7109375" style="150" customWidth="1"/>
    <col min="4615" max="4615" width="1.7109375" style="150" customWidth="1"/>
    <col min="4616" max="4616" width="12.85546875" style="150" customWidth="1"/>
    <col min="4617" max="4864" width="9.140625" style="150"/>
    <col min="4865" max="4865" width="2" style="150" customWidth="1"/>
    <col min="4866" max="4866" width="1.7109375" style="150" customWidth="1"/>
    <col min="4867" max="4867" width="8" style="150" customWidth="1"/>
    <col min="4868" max="4868" width="63.85546875" style="150" customWidth="1"/>
    <col min="4869" max="4869" width="16" style="150" customWidth="1"/>
    <col min="4870" max="4870" width="40.7109375" style="150" customWidth="1"/>
    <col min="4871" max="4871" width="1.7109375" style="150" customWidth="1"/>
    <col min="4872" max="4872" width="12.85546875" style="150" customWidth="1"/>
    <col min="4873" max="5120" width="9.140625" style="150"/>
    <col min="5121" max="5121" width="2" style="150" customWidth="1"/>
    <col min="5122" max="5122" width="1.7109375" style="150" customWidth="1"/>
    <col min="5123" max="5123" width="8" style="150" customWidth="1"/>
    <col min="5124" max="5124" width="63.85546875" style="150" customWidth="1"/>
    <col min="5125" max="5125" width="16" style="150" customWidth="1"/>
    <col min="5126" max="5126" width="40.7109375" style="150" customWidth="1"/>
    <col min="5127" max="5127" width="1.7109375" style="150" customWidth="1"/>
    <col min="5128" max="5128" width="12.85546875" style="150" customWidth="1"/>
    <col min="5129" max="5376" width="9.140625" style="150"/>
    <col min="5377" max="5377" width="2" style="150" customWidth="1"/>
    <col min="5378" max="5378" width="1.7109375" style="150" customWidth="1"/>
    <col min="5379" max="5379" width="8" style="150" customWidth="1"/>
    <col min="5380" max="5380" width="63.85546875" style="150" customWidth="1"/>
    <col min="5381" max="5381" width="16" style="150" customWidth="1"/>
    <col min="5382" max="5382" width="40.7109375" style="150" customWidth="1"/>
    <col min="5383" max="5383" width="1.7109375" style="150" customWidth="1"/>
    <col min="5384" max="5384" width="12.85546875" style="150" customWidth="1"/>
    <col min="5385" max="5632" width="9.140625" style="150"/>
    <col min="5633" max="5633" width="2" style="150" customWidth="1"/>
    <col min="5634" max="5634" width="1.7109375" style="150" customWidth="1"/>
    <col min="5635" max="5635" width="8" style="150" customWidth="1"/>
    <col min="5636" max="5636" width="63.85546875" style="150" customWidth="1"/>
    <col min="5637" max="5637" width="16" style="150" customWidth="1"/>
    <col min="5638" max="5638" width="40.7109375" style="150" customWidth="1"/>
    <col min="5639" max="5639" width="1.7109375" style="150" customWidth="1"/>
    <col min="5640" max="5640" width="12.85546875" style="150" customWidth="1"/>
    <col min="5641" max="5888" width="9.140625" style="150"/>
    <col min="5889" max="5889" width="2" style="150" customWidth="1"/>
    <col min="5890" max="5890" width="1.7109375" style="150" customWidth="1"/>
    <col min="5891" max="5891" width="8" style="150" customWidth="1"/>
    <col min="5892" max="5892" width="63.85546875" style="150" customWidth="1"/>
    <col min="5893" max="5893" width="16" style="150" customWidth="1"/>
    <col min="5894" max="5894" width="40.7109375" style="150" customWidth="1"/>
    <col min="5895" max="5895" width="1.7109375" style="150" customWidth="1"/>
    <col min="5896" max="5896" width="12.85546875" style="150" customWidth="1"/>
    <col min="5897" max="6144" width="9.140625" style="150"/>
    <col min="6145" max="6145" width="2" style="150" customWidth="1"/>
    <col min="6146" max="6146" width="1.7109375" style="150" customWidth="1"/>
    <col min="6147" max="6147" width="8" style="150" customWidth="1"/>
    <col min="6148" max="6148" width="63.85546875" style="150" customWidth="1"/>
    <col min="6149" max="6149" width="16" style="150" customWidth="1"/>
    <col min="6150" max="6150" width="40.7109375" style="150" customWidth="1"/>
    <col min="6151" max="6151" width="1.7109375" style="150" customWidth="1"/>
    <col min="6152" max="6152" width="12.85546875" style="150" customWidth="1"/>
    <col min="6153" max="6400" width="9.140625" style="150"/>
    <col min="6401" max="6401" width="2" style="150" customWidth="1"/>
    <col min="6402" max="6402" width="1.7109375" style="150" customWidth="1"/>
    <col min="6403" max="6403" width="8" style="150" customWidth="1"/>
    <col min="6404" max="6404" width="63.85546875" style="150" customWidth="1"/>
    <col min="6405" max="6405" width="16" style="150" customWidth="1"/>
    <col min="6406" max="6406" width="40.7109375" style="150" customWidth="1"/>
    <col min="6407" max="6407" width="1.7109375" style="150" customWidth="1"/>
    <col min="6408" max="6408" width="12.85546875" style="150" customWidth="1"/>
    <col min="6409" max="6656" width="9.140625" style="150"/>
    <col min="6657" max="6657" width="2" style="150" customWidth="1"/>
    <col min="6658" max="6658" width="1.7109375" style="150" customWidth="1"/>
    <col min="6659" max="6659" width="8" style="150" customWidth="1"/>
    <col min="6660" max="6660" width="63.85546875" style="150" customWidth="1"/>
    <col min="6661" max="6661" width="16" style="150" customWidth="1"/>
    <col min="6662" max="6662" width="40.7109375" style="150" customWidth="1"/>
    <col min="6663" max="6663" width="1.7109375" style="150" customWidth="1"/>
    <col min="6664" max="6664" width="12.85546875" style="150" customWidth="1"/>
    <col min="6665" max="6912" width="9.140625" style="150"/>
    <col min="6913" max="6913" width="2" style="150" customWidth="1"/>
    <col min="6914" max="6914" width="1.7109375" style="150" customWidth="1"/>
    <col min="6915" max="6915" width="8" style="150" customWidth="1"/>
    <col min="6916" max="6916" width="63.85546875" style="150" customWidth="1"/>
    <col min="6917" max="6917" width="16" style="150" customWidth="1"/>
    <col min="6918" max="6918" width="40.7109375" style="150" customWidth="1"/>
    <col min="6919" max="6919" width="1.7109375" style="150" customWidth="1"/>
    <col min="6920" max="6920" width="12.85546875" style="150" customWidth="1"/>
    <col min="6921" max="7168" width="9.140625" style="150"/>
    <col min="7169" max="7169" width="2" style="150" customWidth="1"/>
    <col min="7170" max="7170" width="1.7109375" style="150" customWidth="1"/>
    <col min="7171" max="7171" width="8" style="150" customWidth="1"/>
    <col min="7172" max="7172" width="63.85546875" style="150" customWidth="1"/>
    <col min="7173" max="7173" width="16" style="150" customWidth="1"/>
    <col min="7174" max="7174" width="40.7109375" style="150" customWidth="1"/>
    <col min="7175" max="7175" width="1.7109375" style="150" customWidth="1"/>
    <col min="7176" max="7176" width="12.85546875" style="150" customWidth="1"/>
    <col min="7177" max="7424" width="9.140625" style="150"/>
    <col min="7425" max="7425" width="2" style="150" customWidth="1"/>
    <col min="7426" max="7426" width="1.7109375" style="150" customWidth="1"/>
    <col min="7427" max="7427" width="8" style="150" customWidth="1"/>
    <col min="7428" max="7428" width="63.85546875" style="150" customWidth="1"/>
    <col min="7429" max="7429" width="16" style="150" customWidth="1"/>
    <col min="7430" max="7430" width="40.7109375" style="150" customWidth="1"/>
    <col min="7431" max="7431" width="1.7109375" style="150" customWidth="1"/>
    <col min="7432" max="7432" width="12.85546875" style="150" customWidth="1"/>
    <col min="7433" max="7680" width="9.140625" style="150"/>
    <col min="7681" max="7681" width="2" style="150" customWidth="1"/>
    <col min="7682" max="7682" width="1.7109375" style="150" customWidth="1"/>
    <col min="7683" max="7683" width="8" style="150" customWidth="1"/>
    <col min="7684" max="7684" width="63.85546875" style="150" customWidth="1"/>
    <col min="7685" max="7685" width="16" style="150" customWidth="1"/>
    <col min="7686" max="7686" width="40.7109375" style="150" customWidth="1"/>
    <col min="7687" max="7687" width="1.7109375" style="150" customWidth="1"/>
    <col min="7688" max="7688" width="12.85546875" style="150" customWidth="1"/>
    <col min="7689" max="7936" width="9.140625" style="150"/>
    <col min="7937" max="7937" width="2" style="150" customWidth="1"/>
    <col min="7938" max="7938" width="1.7109375" style="150" customWidth="1"/>
    <col min="7939" max="7939" width="8" style="150" customWidth="1"/>
    <col min="7940" max="7940" width="63.85546875" style="150" customWidth="1"/>
    <col min="7941" max="7941" width="16" style="150" customWidth="1"/>
    <col min="7942" max="7942" width="40.7109375" style="150" customWidth="1"/>
    <col min="7943" max="7943" width="1.7109375" style="150" customWidth="1"/>
    <col min="7944" max="7944" width="12.85546875" style="150" customWidth="1"/>
    <col min="7945" max="8192" width="9.140625" style="150"/>
    <col min="8193" max="8193" width="2" style="150" customWidth="1"/>
    <col min="8194" max="8194" width="1.7109375" style="150" customWidth="1"/>
    <col min="8195" max="8195" width="8" style="150" customWidth="1"/>
    <col min="8196" max="8196" width="63.85546875" style="150" customWidth="1"/>
    <col min="8197" max="8197" width="16" style="150" customWidth="1"/>
    <col min="8198" max="8198" width="40.7109375" style="150" customWidth="1"/>
    <col min="8199" max="8199" width="1.7109375" style="150" customWidth="1"/>
    <col min="8200" max="8200" width="12.85546875" style="150" customWidth="1"/>
    <col min="8201" max="8448" width="9.140625" style="150"/>
    <col min="8449" max="8449" width="2" style="150" customWidth="1"/>
    <col min="8450" max="8450" width="1.7109375" style="150" customWidth="1"/>
    <col min="8451" max="8451" width="8" style="150" customWidth="1"/>
    <col min="8452" max="8452" width="63.85546875" style="150" customWidth="1"/>
    <col min="8453" max="8453" width="16" style="150" customWidth="1"/>
    <col min="8454" max="8454" width="40.7109375" style="150" customWidth="1"/>
    <col min="8455" max="8455" width="1.7109375" style="150" customWidth="1"/>
    <col min="8456" max="8456" width="12.85546875" style="150" customWidth="1"/>
    <col min="8457" max="8704" width="9.140625" style="150"/>
    <col min="8705" max="8705" width="2" style="150" customWidth="1"/>
    <col min="8706" max="8706" width="1.7109375" style="150" customWidth="1"/>
    <col min="8707" max="8707" width="8" style="150" customWidth="1"/>
    <col min="8708" max="8708" width="63.85546875" style="150" customWidth="1"/>
    <col min="8709" max="8709" width="16" style="150" customWidth="1"/>
    <col min="8710" max="8710" width="40.7109375" style="150" customWidth="1"/>
    <col min="8711" max="8711" width="1.7109375" style="150" customWidth="1"/>
    <col min="8712" max="8712" width="12.85546875" style="150" customWidth="1"/>
    <col min="8713" max="8960" width="9.140625" style="150"/>
    <col min="8961" max="8961" width="2" style="150" customWidth="1"/>
    <col min="8962" max="8962" width="1.7109375" style="150" customWidth="1"/>
    <col min="8963" max="8963" width="8" style="150" customWidth="1"/>
    <col min="8964" max="8964" width="63.85546875" style="150" customWidth="1"/>
    <col min="8965" max="8965" width="16" style="150" customWidth="1"/>
    <col min="8966" max="8966" width="40.7109375" style="150" customWidth="1"/>
    <col min="8967" max="8967" width="1.7109375" style="150" customWidth="1"/>
    <col min="8968" max="8968" width="12.85546875" style="150" customWidth="1"/>
    <col min="8969" max="9216" width="9.140625" style="150"/>
    <col min="9217" max="9217" width="2" style="150" customWidth="1"/>
    <col min="9218" max="9218" width="1.7109375" style="150" customWidth="1"/>
    <col min="9219" max="9219" width="8" style="150" customWidth="1"/>
    <col min="9220" max="9220" width="63.85546875" style="150" customWidth="1"/>
    <col min="9221" max="9221" width="16" style="150" customWidth="1"/>
    <col min="9222" max="9222" width="40.7109375" style="150" customWidth="1"/>
    <col min="9223" max="9223" width="1.7109375" style="150" customWidth="1"/>
    <col min="9224" max="9224" width="12.85546875" style="150" customWidth="1"/>
    <col min="9225" max="9472" width="9.140625" style="150"/>
    <col min="9473" max="9473" width="2" style="150" customWidth="1"/>
    <col min="9474" max="9474" width="1.7109375" style="150" customWidth="1"/>
    <col min="9475" max="9475" width="8" style="150" customWidth="1"/>
    <col min="9476" max="9476" width="63.85546875" style="150" customWidth="1"/>
    <col min="9477" max="9477" width="16" style="150" customWidth="1"/>
    <col min="9478" max="9478" width="40.7109375" style="150" customWidth="1"/>
    <col min="9479" max="9479" width="1.7109375" style="150" customWidth="1"/>
    <col min="9480" max="9480" width="12.85546875" style="150" customWidth="1"/>
    <col min="9481" max="9728" width="9.140625" style="150"/>
    <col min="9729" max="9729" width="2" style="150" customWidth="1"/>
    <col min="9730" max="9730" width="1.7109375" style="150" customWidth="1"/>
    <col min="9731" max="9731" width="8" style="150" customWidth="1"/>
    <col min="9732" max="9732" width="63.85546875" style="150" customWidth="1"/>
    <col min="9733" max="9733" width="16" style="150" customWidth="1"/>
    <col min="9734" max="9734" width="40.7109375" style="150" customWidth="1"/>
    <col min="9735" max="9735" width="1.7109375" style="150" customWidth="1"/>
    <col min="9736" max="9736" width="12.85546875" style="150" customWidth="1"/>
    <col min="9737" max="9984" width="9.140625" style="150"/>
    <col min="9985" max="9985" width="2" style="150" customWidth="1"/>
    <col min="9986" max="9986" width="1.7109375" style="150" customWidth="1"/>
    <col min="9987" max="9987" width="8" style="150" customWidth="1"/>
    <col min="9988" max="9988" width="63.85546875" style="150" customWidth="1"/>
    <col min="9989" max="9989" width="16" style="150" customWidth="1"/>
    <col min="9990" max="9990" width="40.7109375" style="150" customWidth="1"/>
    <col min="9991" max="9991" width="1.7109375" style="150" customWidth="1"/>
    <col min="9992" max="9992" width="12.85546875" style="150" customWidth="1"/>
    <col min="9993" max="10240" width="9.140625" style="150"/>
    <col min="10241" max="10241" width="2" style="150" customWidth="1"/>
    <col min="10242" max="10242" width="1.7109375" style="150" customWidth="1"/>
    <col min="10243" max="10243" width="8" style="150" customWidth="1"/>
    <col min="10244" max="10244" width="63.85546875" style="150" customWidth="1"/>
    <col min="10245" max="10245" width="16" style="150" customWidth="1"/>
    <col min="10246" max="10246" width="40.7109375" style="150" customWidth="1"/>
    <col min="10247" max="10247" width="1.7109375" style="150" customWidth="1"/>
    <col min="10248" max="10248" width="12.85546875" style="150" customWidth="1"/>
    <col min="10249" max="10496" width="9.140625" style="150"/>
    <col min="10497" max="10497" width="2" style="150" customWidth="1"/>
    <col min="10498" max="10498" width="1.7109375" style="150" customWidth="1"/>
    <col min="10499" max="10499" width="8" style="150" customWidth="1"/>
    <col min="10500" max="10500" width="63.85546875" style="150" customWidth="1"/>
    <col min="10501" max="10501" width="16" style="150" customWidth="1"/>
    <col min="10502" max="10502" width="40.7109375" style="150" customWidth="1"/>
    <col min="10503" max="10503" width="1.7109375" style="150" customWidth="1"/>
    <col min="10504" max="10504" width="12.85546875" style="150" customWidth="1"/>
    <col min="10505" max="10752" width="9.140625" style="150"/>
    <col min="10753" max="10753" width="2" style="150" customWidth="1"/>
    <col min="10754" max="10754" width="1.7109375" style="150" customWidth="1"/>
    <col min="10755" max="10755" width="8" style="150" customWidth="1"/>
    <col min="10756" max="10756" width="63.85546875" style="150" customWidth="1"/>
    <col min="10757" max="10757" width="16" style="150" customWidth="1"/>
    <col min="10758" max="10758" width="40.7109375" style="150" customWidth="1"/>
    <col min="10759" max="10759" width="1.7109375" style="150" customWidth="1"/>
    <col min="10760" max="10760" width="12.85546875" style="150" customWidth="1"/>
    <col min="10761" max="11008" width="9.140625" style="150"/>
    <col min="11009" max="11009" width="2" style="150" customWidth="1"/>
    <col min="11010" max="11010" width="1.7109375" style="150" customWidth="1"/>
    <col min="11011" max="11011" width="8" style="150" customWidth="1"/>
    <col min="11012" max="11012" width="63.85546875" style="150" customWidth="1"/>
    <col min="11013" max="11013" width="16" style="150" customWidth="1"/>
    <col min="11014" max="11014" width="40.7109375" style="150" customWidth="1"/>
    <col min="11015" max="11015" width="1.7109375" style="150" customWidth="1"/>
    <col min="11016" max="11016" width="12.85546875" style="150" customWidth="1"/>
    <col min="11017" max="11264" width="9.140625" style="150"/>
    <col min="11265" max="11265" width="2" style="150" customWidth="1"/>
    <col min="11266" max="11266" width="1.7109375" style="150" customWidth="1"/>
    <col min="11267" max="11267" width="8" style="150" customWidth="1"/>
    <col min="11268" max="11268" width="63.85546875" style="150" customWidth="1"/>
    <col min="11269" max="11269" width="16" style="150" customWidth="1"/>
    <col min="11270" max="11270" width="40.7109375" style="150" customWidth="1"/>
    <col min="11271" max="11271" width="1.7109375" style="150" customWidth="1"/>
    <col min="11272" max="11272" width="12.85546875" style="150" customWidth="1"/>
    <col min="11273" max="11520" width="9.140625" style="150"/>
    <col min="11521" max="11521" width="2" style="150" customWidth="1"/>
    <col min="11522" max="11522" width="1.7109375" style="150" customWidth="1"/>
    <col min="11523" max="11523" width="8" style="150" customWidth="1"/>
    <col min="11524" max="11524" width="63.85546875" style="150" customWidth="1"/>
    <col min="11525" max="11525" width="16" style="150" customWidth="1"/>
    <col min="11526" max="11526" width="40.7109375" style="150" customWidth="1"/>
    <col min="11527" max="11527" width="1.7109375" style="150" customWidth="1"/>
    <col min="11528" max="11528" width="12.85546875" style="150" customWidth="1"/>
    <col min="11529" max="11776" width="9.140625" style="150"/>
    <col min="11777" max="11777" width="2" style="150" customWidth="1"/>
    <col min="11778" max="11778" width="1.7109375" style="150" customWidth="1"/>
    <col min="11779" max="11779" width="8" style="150" customWidth="1"/>
    <col min="11780" max="11780" width="63.85546875" style="150" customWidth="1"/>
    <col min="11781" max="11781" width="16" style="150" customWidth="1"/>
    <col min="11782" max="11782" width="40.7109375" style="150" customWidth="1"/>
    <col min="11783" max="11783" width="1.7109375" style="150" customWidth="1"/>
    <col min="11784" max="11784" width="12.85546875" style="150" customWidth="1"/>
    <col min="11785" max="12032" width="9.140625" style="150"/>
    <col min="12033" max="12033" width="2" style="150" customWidth="1"/>
    <col min="12034" max="12034" width="1.7109375" style="150" customWidth="1"/>
    <col min="12035" max="12035" width="8" style="150" customWidth="1"/>
    <col min="12036" max="12036" width="63.85546875" style="150" customWidth="1"/>
    <col min="12037" max="12037" width="16" style="150" customWidth="1"/>
    <col min="12038" max="12038" width="40.7109375" style="150" customWidth="1"/>
    <col min="12039" max="12039" width="1.7109375" style="150" customWidth="1"/>
    <col min="12040" max="12040" width="12.85546875" style="150" customWidth="1"/>
    <col min="12041" max="12288" width="9.140625" style="150"/>
    <col min="12289" max="12289" width="2" style="150" customWidth="1"/>
    <col min="12290" max="12290" width="1.7109375" style="150" customWidth="1"/>
    <col min="12291" max="12291" width="8" style="150" customWidth="1"/>
    <col min="12292" max="12292" width="63.85546875" style="150" customWidth="1"/>
    <col min="12293" max="12293" width="16" style="150" customWidth="1"/>
    <col min="12294" max="12294" width="40.7109375" style="150" customWidth="1"/>
    <col min="12295" max="12295" width="1.7109375" style="150" customWidth="1"/>
    <col min="12296" max="12296" width="12.85546875" style="150" customWidth="1"/>
    <col min="12297" max="12544" width="9.140625" style="150"/>
    <col min="12545" max="12545" width="2" style="150" customWidth="1"/>
    <col min="12546" max="12546" width="1.7109375" style="150" customWidth="1"/>
    <col min="12547" max="12547" width="8" style="150" customWidth="1"/>
    <col min="12548" max="12548" width="63.85546875" style="150" customWidth="1"/>
    <col min="12549" max="12549" width="16" style="150" customWidth="1"/>
    <col min="12550" max="12550" width="40.7109375" style="150" customWidth="1"/>
    <col min="12551" max="12551" width="1.7109375" style="150" customWidth="1"/>
    <col min="12552" max="12552" width="12.85546875" style="150" customWidth="1"/>
    <col min="12553" max="12800" width="9.140625" style="150"/>
    <col min="12801" max="12801" width="2" style="150" customWidth="1"/>
    <col min="12802" max="12802" width="1.7109375" style="150" customWidth="1"/>
    <col min="12803" max="12803" width="8" style="150" customWidth="1"/>
    <col min="12804" max="12804" width="63.85546875" style="150" customWidth="1"/>
    <col min="12805" max="12805" width="16" style="150" customWidth="1"/>
    <col min="12806" max="12806" width="40.7109375" style="150" customWidth="1"/>
    <col min="12807" max="12807" width="1.7109375" style="150" customWidth="1"/>
    <col min="12808" max="12808" width="12.85546875" style="150" customWidth="1"/>
    <col min="12809" max="13056" width="9.140625" style="150"/>
    <col min="13057" max="13057" width="2" style="150" customWidth="1"/>
    <col min="13058" max="13058" width="1.7109375" style="150" customWidth="1"/>
    <col min="13059" max="13059" width="8" style="150" customWidth="1"/>
    <col min="13060" max="13060" width="63.85546875" style="150" customWidth="1"/>
    <col min="13061" max="13061" width="16" style="150" customWidth="1"/>
    <col min="13062" max="13062" width="40.7109375" style="150" customWidth="1"/>
    <col min="13063" max="13063" width="1.7109375" style="150" customWidth="1"/>
    <col min="13064" max="13064" width="12.85546875" style="150" customWidth="1"/>
    <col min="13065" max="13312" width="9.140625" style="150"/>
    <col min="13313" max="13313" width="2" style="150" customWidth="1"/>
    <col min="13314" max="13314" width="1.7109375" style="150" customWidth="1"/>
    <col min="13315" max="13315" width="8" style="150" customWidth="1"/>
    <col min="13316" max="13316" width="63.85546875" style="150" customWidth="1"/>
    <col min="13317" max="13317" width="16" style="150" customWidth="1"/>
    <col min="13318" max="13318" width="40.7109375" style="150" customWidth="1"/>
    <col min="13319" max="13319" width="1.7109375" style="150" customWidth="1"/>
    <col min="13320" max="13320" width="12.85546875" style="150" customWidth="1"/>
    <col min="13321" max="13568" width="9.140625" style="150"/>
    <col min="13569" max="13569" width="2" style="150" customWidth="1"/>
    <col min="13570" max="13570" width="1.7109375" style="150" customWidth="1"/>
    <col min="13571" max="13571" width="8" style="150" customWidth="1"/>
    <col min="13572" max="13572" width="63.85546875" style="150" customWidth="1"/>
    <col min="13573" max="13573" width="16" style="150" customWidth="1"/>
    <col min="13574" max="13574" width="40.7109375" style="150" customWidth="1"/>
    <col min="13575" max="13575" width="1.7109375" style="150" customWidth="1"/>
    <col min="13576" max="13576" width="12.85546875" style="150" customWidth="1"/>
    <col min="13577" max="13824" width="9.140625" style="150"/>
    <col min="13825" max="13825" width="2" style="150" customWidth="1"/>
    <col min="13826" max="13826" width="1.7109375" style="150" customWidth="1"/>
    <col min="13827" max="13827" width="8" style="150" customWidth="1"/>
    <col min="13828" max="13828" width="63.85546875" style="150" customWidth="1"/>
    <col min="13829" max="13829" width="16" style="150" customWidth="1"/>
    <col min="13830" max="13830" width="40.7109375" style="150" customWidth="1"/>
    <col min="13831" max="13831" width="1.7109375" style="150" customWidth="1"/>
    <col min="13832" max="13832" width="12.85546875" style="150" customWidth="1"/>
    <col min="13833" max="14080" width="9.140625" style="150"/>
    <col min="14081" max="14081" width="2" style="150" customWidth="1"/>
    <col min="14082" max="14082" width="1.7109375" style="150" customWidth="1"/>
    <col min="14083" max="14083" width="8" style="150" customWidth="1"/>
    <col min="14084" max="14084" width="63.85546875" style="150" customWidth="1"/>
    <col min="14085" max="14085" width="16" style="150" customWidth="1"/>
    <col min="14086" max="14086" width="40.7109375" style="150" customWidth="1"/>
    <col min="14087" max="14087" width="1.7109375" style="150" customWidth="1"/>
    <col min="14088" max="14088" width="12.85546875" style="150" customWidth="1"/>
    <col min="14089" max="14336" width="9.140625" style="150"/>
    <col min="14337" max="14337" width="2" style="150" customWidth="1"/>
    <col min="14338" max="14338" width="1.7109375" style="150" customWidth="1"/>
    <col min="14339" max="14339" width="8" style="150" customWidth="1"/>
    <col min="14340" max="14340" width="63.85546875" style="150" customWidth="1"/>
    <col min="14341" max="14341" width="16" style="150" customWidth="1"/>
    <col min="14342" max="14342" width="40.7109375" style="150" customWidth="1"/>
    <col min="14343" max="14343" width="1.7109375" style="150" customWidth="1"/>
    <col min="14344" max="14344" width="12.85546875" style="150" customWidth="1"/>
    <col min="14345" max="14592" width="9.140625" style="150"/>
    <col min="14593" max="14593" width="2" style="150" customWidth="1"/>
    <col min="14594" max="14594" width="1.7109375" style="150" customWidth="1"/>
    <col min="14595" max="14595" width="8" style="150" customWidth="1"/>
    <col min="14596" max="14596" width="63.85546875" style="150" customWidth="1"/>
    <col min="14597" max="14597" width="16" style="150" customWidth="1"/>
    <col min="14598" max="14598" width="40.7109375" style="150" customWidth="1"/>
    <col min="14599" max="14599" width="1.7109375" style="150" customWidth="1"/>
    <col min="14600" max="14600" width="12.85546875" style="150" customWidth="1"/>
    <col min="14601" max="14848" width="9.140625" style="150"/>
    <col min="14849" max="14849" width="2" style="150" customWidth="1"/>
    <col min="14850" max="14850" width="1.7109375" style="150" customWidth="1"/>
    <col min="14851" max="14851" width="8" style="150" customWidth="1"/>
    <col min="14852" max="14852" width="63.85546875" style="150" customWidth="1"/>
    <col min="14853" max="14853" width="16" style="150" customWidth="1"/>
    <col min="14854" max="14854" width="40.7109375" style="150" customWidth="1"/>
    <col min="14855" max="14855" width="1.7109375" style="150" customWidth="1"/>
    <col min="14856" max="14856" width="12.85546875" style="150" customWidth="1"/>
    <col min="14857" max="15104" width="9.140625" style="150"/>
    <col min="15105" max="15105" width="2" style="150" customWidth="1"/>
    <col min="15106" max="15106" width="1.7109375" style="150" customWidth="1"/>
    <col min="15107" max="15107" width="8" style="150" customWidth="1"/>
    <col min="15108" max="15108" width="63.85546875" style="150" customWidth="1"/>
    <col min="15109" max="15109" width="16" style="150" customWidth="1"/>
    <col min="15110" max="15110" width="40.7109375" style="150" customWidth="1"/>
    <col min="15111" max="15111" width="1.7109375" style="150" customWidth="1"/>
    <col min="15112" max="15112" width="12.85546875" style="150" customWidth="1"/>
    <col min="15113" max="15360" width="9.140625" style="150"/>
    <col min="15361" max="15361" width="2" style="150" customWidth="1"/>
    <col min="15362" max="15362" width="1.7109375" style="150" customWidth="1"/>
    <col min="15363" max="15363" width="8" style="150" customWidth="1"/>
    <col min="15364" max="15364" width="63.85546875" style="150" customWidth="1"/>
    <col min="15365" max="15365" width="16" style="150" customWidth="1"/>
    <col min="15366" max="15366" width="40.7109375" style="150" customWidth="1"/>
    <col min="15367" max="15367" width="1.7109375" style="150" customWidth="1"/>
    <col min="15368" max="15368" width="12.85546875" style="150" customWidth="1"/>
    <col min="15369" max="15616" width="9.140625" style="150"/>
    <col min="15617" max="15617" width="2" style="150" customWidth="1"/>
    <col min="15618" max="15618" width="1.7109375" style="150" customWidth="1"/>
    <col min="15619" max="15619" width="8" style="150" customWidth="1"/>
    <col min="15620" max="15620" width="63.85546875" style="150" customWidth="1"/>
    <col min="15621" max="15621" width="16" style="150" customWidth="1"/>
    <col min="15622" max="15622" width="40.7109375" style="150" customWidth="1"/>
    <col min="15623" max="15623" width="1.7109375" style="150" customWidth="1"/>
    <col min="15624" max="15624" width="12.85546875" style="150" customWidth="1"/>
    <col min="15625" max="15872" width="9.140625" style="150"/>
    <col min="15873" max="15873" width="2" style="150" customWidth="1"/>
    <col min="15874" max="15874" width="1.7109375" style="150" customWidth="1"/>
    <col min="15875" max="15875" width="8" style="150" customWidth="1"/>
    <col min="15876" max="15876" width="63.85546875" style="150" customWidth="1"/>
    <col min="15877" max="15877" width="16" style="150" customWidth="1"/>
    <col min="15878" max="15878" width="40.7109375" style="150" customWidth="1"/>
    <col min="15879" max="15879" width="1.7109375" style="150" customWidth="1"/>
    <col min="15880" max="15880" width="12.85546875" style="150" customWidth="1"/>
    <col min="15881" max="16128" width="9.140625" style="150"/>
    <col min="16129" max="16129" width="2" style="150" customWidth="1"/>
    <col min="16130" max="16130" width="1.7109375" style="150" customWidth="1"/>
    <col min="16131" max="16131" width="8" style="150" customWidth="1"/>
    <col min="16132" max="16132" width="63.85546875" style="150" customWidth="1"/>
    <col min="16133" max="16133" width="16" style="150" customWidth="1"/>
    <col min="16134" max="16134" width="40.7109375" style="150" customWidth="1"/>
    <col min="16135" max="16135" width="1.7109375" style="150" customWidth="1"/>
    <col min="16136" max="16136" width="12.85546875" style="150" customWidth="1"/>
    <col min="16137" max="16384" width="9.140625" style="150"/>
  </cols>
  <sheetData>
    <row r="1" spans="2:8">
      <c r="B1" s="151"/>
      <c r="C1" s="151"/>
      <c r="D1" s="151"/>
      <c r="E1" s="151"/>
      <c r="F1" s="151"/>
    </row>
    <row r="2" spans="2:8">
      <c r="B2" s="151"/>
      <c r="C2" s="152"/>
      <c r="D2" s="153"/>
      <c r="E2" s="153"/>
      <c r="F2" s="154"/>
    </row>
    <row r="3" spans="2:8">
      <c r="B3" s="151"/>
      <c r="C3" s="155"/>
      <c r="D3" s="156"/>
      <c r="E3" s="156"/>
      <c r="F3" s="157"/>
    </row>
    <row r="4" spans="2:8">
      <c r="B4" s="151"/>
      <c r="C4" s="155"/>
      <c r="D4" s="156"/>
      <c r="E4" s="156"/>
      <c r="F4" s="157"/>
    </row>
    <row r="5" spans="2:8">
      <c r="B5" s="151"/>
      <c r="C5" s="155"/>
      <c r="D5" s="156"/>
      <c r="E5" s="156"/>
      <c r="F5" s="157"/>
    </row>
    <row r="6" spans="2:8">
      <c r="B6" s="151"/>
      <c r="C6" s="155"/>
      <c r="D6" s="156"/>
      <c r="E6" s="156"/>
      <c r="F6" s="157"/>
    </row>
    <row r="7" spans="2:8">
      <c r="B7" s="151"/>
      <c r="C7" s="155"/>
      <c r="D7" s="156"/>
      <c r="E7" s="156"/>
      <c r="F7" s="157"/>
    </row>
    <row r="8" spans="2:8" ht="18" customHeight="1">
      <c r="B8" s="151"/>
      <c r="C8" s="367" t="s">
        <v>156</v>
      </c>
      <c r="D8" s="368"/>
      <c r="E8" s="368"/>
      <c r="F8" s="369"/>
    </row>
    <row r="9" spans="2:8" ht="18" customHeight="1">
      <c r="B9" s="151"/>
      <c r="C9" s="158"/>
      <c r="D9" s="159"/>
      <c r="E9" s="159"/>
      <c r="F9" s="160"/>
    </row>
    <row r="10" spans="2:8" s="148" customFormat="1">
      <c r="B10" s="161"/>
      <c r="C10" s="162" t="s">
        <v>5</v>
      </c>
      <c r="D10" s="163" t="s">
        <v>157</v>
      </c>
      <c r="E10" s="370"/>
      <c r="F10" s="371"/>
      <c r="H10" s="150"/>
    </row>
    <row r="11" spans="2:8" s="148" customFormat="1" ht="37.5" customHeight="1">
      <c r="B11" s="161"/>
      <c r="C11" s="162" t="s">
        <v>7</v>
      </c>
      <c r="D11" s="163" t="s">
        <v>158</v>
      </c>
      <c r="E11" s="372" t="s">
        <v>159</v>
      </c>
      <c r="F11" s="373"/>
      <c r="H11" s="150"/>
    </row>
    <row r="12" spans="2:8" s="148" customFormat="1">
      <c r="B12" s="161"/>
      <c r="C12" s="162" t="s">
        <v>10</v>
      </c>
      <c r="D12" s="163" t="s">
        <v>160</v>
      </c>
      <c r="E12" s="374" t="s">
        <v>161</v>
      </c>
      <c r="F12" s="375"/>
      <c r="H12" s="150"/>
    </row>
    <row r="13" spans="2:8" s="148" customFormat="1">
      <c r="B13" s="161"/>
      <c r="C13" s="162" t="s">
        <v>13</v>
      </c>
      <c r="D13" s="163" t="s">
        <v>162</v>
      </c>
      <c r="E13" s="376" t="s">
        <v>163</v>
      </c>
      <c r="F13" s="375"/>
      <c r="H13" s="150"/>
    </row>
    <row r="14" spans="2:8" s="148" customFormat="1">
      <c r="B14" s="161"/>
      <c r="C14" s="377" t="s">
        <v>164</v>
      </c>
      <c r="D14" s="378"/>
      <c r="E14" s="378"/>
      <c r="F14" s="379"/>
      <c r="H14" s="150"/>
    </row>
    <row r="15" spans="2:8" s="148" customFormat="1">
      <c r="B15" s="161"/>
      <c r="C15" s="162"/>
      <c r="D15" s="163" t="s">
        <v>165</v>
      </c>
      <c r="E15" s="376" t="s">
        <v>20</v>
      </c>
      <c r="F15" s="375"/>
      <c r="H15" s="150"/>
    </row>
    <row r="16" spans="2:8" s="148" customFormat="1">
      <c r="B16" s="161"/>
      <c r="C16" s="164"/>
      <c r="D16" s="380" t="s">
        <v>166</v>
      </c>
      <c r="E16" s="381"/>
      <c r="F16" s="382"/>
      <c r="H16" s="150"/>
    </row>
    <row r="17" spans="2:8" s="148" customFormat="1">
      <c r="B17" s="161"/>
      <c r="C17" s="383" t="s">
        <v>22</v>
      </c>
      <c r="D17" s="384"/>
      <c r="E17" s="384"/>
      <c r="F17" s="385"/>
      <c r="H17" s="150"/>
    </row>
    <row r="18" spans="2:8" s="148" customFormat="1">
      <c r="B18" s="161"/>
      <c r="C18" s="165">
        <v>1</v>
      </c>
      <c r="D18" s="166" t="s">
        <v>167</v>
      </c>
      <c r="E18" s="386" t="s">
        <v>168</v>
      </c>
      <c r="F18" s="387"/>
      <c r="H18" s="150"/>
    </row>
    <row r="19" spans="2:8" s="148" customFormat="1">
      <c r="B19" s="161"/>
      <c r="C19" s="165">
        <v>2</v>
      </c>
      <c r="D19" s="167" t="s">
        <v>169</v>
      </c>
      <c r="E19" s="388" t="s">
        <v>170</v>
      </c>
      <c r="F19" s="389"/>
      <c r="H19" s="150"/>
    </row>
    <row r="20" spans="2:8" s="148" customFormat="1">
      <c r="B20" s="161"/>
      <c r="C20" s="165">
        <v>3</v>
      </c>
      <c r="D20" s="166" t="s">
        <v>171</v>
      </c>
      <c r="E20" s="390">
        <v>1047</v>
      </c>
      <c r="F20" s="391"/>
      <c r="H20" s="150"/>
    </row>
    <row r="21" spans="2:8" s="148" customFormat="1">
      <c r="B21" s="161"/>
      <c r="C21" s="165">
        <v>4</v>
      </c>
      <c r="D21" s="166" t="s">
        <v>172</v>
      </c>
      <c r="E21" s="386" t="s">
        <v>173</v>
      </c>
      <c r="F21" s="387"/>
      <c r="H21" s="150"/>
    </row>
    <row r="22" spans="2:8">
      <c r="B22" s="151"/>
      <c r="C22" s="168">
        <v>5</v>
      </c>
      <c r="D22" s="169" t="s">
        <v>28</v>
      </c>
      <c r="E22" s="392">
        <v>43831</v>
      </c>
      <c r="F22" s="393"/>
    </row>
    <row r="23" spans="2:8">
      <c r="B23" s="151"/>
      <c r="C23" s="394" t="s">
        <v>174</v>
      </c>
      <c r="D23" s="395"/>
      <c r="E23" s="395"/>
      <c r="F23" s="396"/>
    </row>
    <row r="24" spans="2:8" ht="15.75" customHeight="1">
      <c r="B24" s="151"/>
      <c r="C24" s="170">
        <v>1</v>
      </c>
      <c r="D24" s="171" t="s">
        <v>31</v>
      </c>
      <c r="E24" s="172" t="s">
        <v>32</v>
      </c>
      <c r="F24" s="173" t="s">
        <v>33</v>
      </c>
    </row>
    <row r="25" spans="2:8">
      <c r="B25" s="151"/>
      <c r="C25" s="165" t="s">
        <v>5</v>
      </c>
      <c r="D25" s="174" t="s">
        <v>175</v>
      </c>
      <c r="E25" s="175">
        <v>1</v>
      </c>
      <c r="F25" s="176">
        <f>E20</f>
        <v>1047</v>
      </c>
    </row>
    <row r="26" spans="2:8">
      <c r="B26" s="151"/>
      <c r="C26" s="177"/>
      <c r="D26" s="178" t="s">
        <v>77</v>
      </c>
      <c r="E26" s="179"/>
      <c r="F26" s="180">
        <f>TRUNC(SUM(F25:F25),2)</f>
        <v>1047</v>
      </c>
    </row>
    <row r="27" spans="2:8">
      <c r="B27" s="151"/>
      <c r="C27" s="397" t="s">
        <v>176</v>
      </c>
      <c r="D27" s="398"/>
      <c r="E27" s="398"/>
      <c r="F27" s="399"/>
    </row>
    <row r="28" spans="2:8">
      <c r="B28" s="151"/>
      <c r="C28" s="170" t="s">
        <v>177</v>
      </c>
      <c r="D28" s="181" t="s">
        <v>178</v>
      </c>
      <c r="E28" s="182"/>
      <c r="F28" s="173" t="s">
        <v>33</v>
      </c>
    </row>
    <row r="29" spans="2:8">
      <c r="B29" s="151"/>
      <c r="C29" s="165" t="s">
        <v>5</v>
      </c>
      <c r="D29" s="167" t="s">
        <v>179</v>
      </c>
      <c r="E29" s="183">
        <v>8.3299999999999999E-2</v>
      </c>
      <c r="F29" s="184">
        <f>TRUNC(($F$26*E29),2)</f>
        <v>87.21</v>
      </c>
    </row>
    <row r="30" spans="2:8">
      <c r="B30" s="151"/>
      <c r="C30" s="165" t="s">
        <v>7</v>
      </c>
      <c r="D30" s="185" t="s">
        <v>180</v>
      </c>
      <c r="E30" s="186">
        <v>0.1111</v>
      </c>
      <c r="F30" s="184">
        <f>TRUNC(($F$26*E30),2)</f>
        <v>116.32</v>
      </c>
    </row>
    <row r="31" spans="2:8">
      <c r="B31" s="151"/>
      <c r="C31" s="177"/>
      <c r="D31" s="178" t="s">
        <v>77</v>
      </c>
      <c r="E31" s="187">
        <f>SUM(E29:E30)</f>
        <v>0.19439999999999999</v>
      </c>
      <c r="F31" s="188">
        <f>TRUNC(SUM(F29:F30),2)</f>
        <v>203.53</v>
      </c>
    </row>
    <row r="32" spans="2:8">
      <c r="B32" s="151"/>
      <c r="C32" s="165"/>
      <c r="D32" s="185"/>
      <c r="E32" s="189"/>
      <c r="F32" s="190"/>
    </row>
    <row r="33" spans="2:6" ht="25.5">
      <c r="B33" s="151"/>
      <c r="C33" s="191" t="s">
        <v>181</v>
      </c>
      <c r="D33" s="192" t="s">
        <v>182</v>
      </c>
      <c r="E33" s="193" t="s">
        <v>32</v>
      </c>
      <c r="F33" s="194" t="s">
        <v>33</v>
      </c>
    </row>
    <row r="34" spans="2:6">
      <c r="B34" s="151"/>
      <c r="C34" s="165" t="s">
        <v>5</v>
      </c>
      <c r="D34" s="174" t="s">
        <v>183</v>
      </c>
      <c r="E34" s="195">
        <v>0.2</v>
      </c>
      <c r="F34" s="196">
        <f t="shared" ref="F34:F41" si="0">TRUNC((($F$26+$F$31)*E34),2)</f>
        <v>250.1</v>
      </c>
    </row>
    <row r="35" spans="2:6">
      <c r="B35" s="151"/>
      <c r="C35" s="165" t="s">
        <v>7</v>
      </c>
      <c r="D35" s="174" t="s">
        <v>184</v>
      </c>
      <c r="E35" s="195">
        <v>2.5000000000000001E-2</v>
      </c>
      <c r="F35" s="196">
        <f t="shared" si="0"/>
        <v>31.26</v>
      </c>
    </row>
    <row r="36" spans="2:6">
      <c r="B36" s="151"/>
      <c r="C36" s="165" t="s">
        <v>10</v>
      </c>
      <c r="D36" s="174" t="s">
        <v>185</v>
      </c>
      <c r="E36" s="195">
        <v>0.01</v>
      </c>
      <c r="F36" s="196">
        <f t="shared" si="0"/>
        <v>12.5</v>
      </c>
    </row>
    <row r="37" spans="2:6">
      <c r="B37" s="151"/>
      <c r="C37" s="165" t="s">
        <v>13</v>
      </c>
      <c r="D37" s="174" t="s">
        <v>186</v>
      </c>
      <c r="E37" s="195">
        <v>1.4999999999999999E-2</v>
      </c>
      <c r="F37" s="196">
        <f t="shared" si="0"/>
        <v>18.75</v>
      </c>
    </row>
    <row r="38" spans="2:6">
      <c r="B38" s="151"/>
      <c r="C38" s="165" t="s">
        <v>38</v>
      </c>
      <c r="D38" s="174" t="s">
        <v>187</v>
      </c>
      <c r="E38" s="195">
        <v>0.01</v>
      </c>
      <c r="F38" s="196">
        <f t="shared" si="0"/>
        <v>12.5</v>
      </c>
    </row>
    <row r="39" spans="2:6">
      <c r="B39" s="151"/>
      <c r="C39" s="165" t="s">
        <v>40</v>
      </c>
      <c r="D39" s="174" t="s">
        <v>188</v>
      </c>
      <c r="E39" s="195">
        <v>6.0000000000000001E-3</v>
      </c>
      <c r="F39" s="196">
        <f t="shared" si="0"/>
        <v>7.5</v>
      </c>
    </row>
    <row r="40" spans="2:6">
      <c r="B40" s="151"/>
      <c r="C40" s="165" t="s">
        <v>42</v>
      </c>
      <c r="D40" s="174" t="s">
        <v>189</v>
      </c>
      <c r="E40" s="195">
        <v>2E-3</v>
      </c>
      <c r="F40" s="196">
        <f t="shared" si="0"/>
        <v>2.5</v>
      </c>
    </row>
    <row r="41" spans="2:6">
      <c r="B41" s="151"/>
      <c r="C41" s="165" t="s">
        <v>44</v>
      </c>
      <c r="D41" s="174" t="s">
        <v>74</v>
      </c>
      <c r="E41" s="195">
        <v>0.08</v>
      </c>
      <c r="F41" s="196">
        <f t="shared" si="0"/>
        <v>100.04</v>
      </c>
    </row>
    <row r="42" spans="2:6">
      <c r="B42" s="151"/>
      <c r="C42" s="400" t="s">
        <v>77</v>
      </c>
      <c r="D42" s="401"/>
      <c r="E42" s="198">
        <f>SUM(E34:E41)</f>
        <v>0.34799999999999998</v>
      </c>
      <c r="F42" s="199">
        <f>TRUNC(SUM(F34:F41),2)</f>
        <v>435.15</v>
      </c>
    </row>
    <row r="43" spans="2:6" ht="11.1" customHeight="1">
      <c r="B43" s="151"/>
      <c r="C43" s="165"/>
      <c r="D43" s="174"/>
      <c r="E43" s="200"/>
      <c r="F43" s="190"/>
    </row>
    <row r="44" spans="2:6">
      <c r="B44" s="151"/>
      <c r="C44" s="191" t="s">
        <v>190</v>
      </c>
      <c r="D44" s="402" t="s">
        <v>48</v>
      </c>
      <c r="E44" s="403"/>
      <c r="F44" s="194" t="s">
        <v>33</v>
      </c>
    </row>
    <row r="45" spans="2:6" ht="16.5" customHeight="1">
      <c r="B45" s="151"/>
      <c r="C45" s="165" t="s">
        <v>5</v>
      </c>
      <c r="D45" s="404" t="s">
        <v>191</v>
      </c>
      <c r="E45" s="405"/>
      <c r="F45" s="201" t="s">
        <v>192</v>
      </c>
    </row>
    <row r="46" spans="2:6" ht="17.25" customHeight="1">
      <c r="B46" s="151"/>
      <c r="C46" s="165" t="s">
        <v>7</v>
      </c>
      <c r="D46" s="406" t="s">
        <v>193</v>
      </c>
      <c r="E46" s="407"/>
      <c r="F46" s="202">
        <f>TRUNC(((12.5)*21)*90%,2)</f>
        <v>236.25</v>
      </c>
    </row>
    <row r="47" spans="2:6" ht="17.25" customHeight="1">
      <c r="B47" s="151"/>
      <c r="C47" s="165" t="s">
        <v>10</v>
      </c>
      <c r="D47" s="406" t="s">
        <v>194</v>
      </c>
      <c r="E47" s="407"/>
      <c r="F47" s="203">
        <v>3.5</v>
      </c>
    </row>
    <row r="48" spans="2:6" ht="17.25" customHeight="1">
      <c r="B48" s="151"/>
      <c r="C48" s="165" t="s">
        <v>13</v>
      </c>
      <c r="D48" s="406" t="s">
        <v>195</v>
      </c>
      <c r="E48" s="407"/>
      <c r="F48" s="203">
        <v>15</v>
      </c>
    </row>
    <row r="49" spans="2:8">
      <c r="B49" s="151"/>
      <c r="C49" s="204"/>
      <c r="D49" s="408" t="s">
        <v>77</v>
      </c>
      <c r="E49" s="401"/>
      <c r="F49" s="188">
        <f>TRUNC(SUM(F45:F48),2)</f>
        <v>254.75</v>
      </c>
    </row>
    <row r="50" spans="2:8">
      <c r="B50" s="151"/>
      <c r="C50" s="409"/>
      <c r="D50" s="410"/>
      <c r="E50" s="411"/>
      <c r="F50" s="412"/>
    </row>
    <row r="51" spans="2:8" ht="32.25" customHeight="1">
      <c r="B51" s="151"/>
      <c r="C51" s="191">
        <v>2</v>
      </c>
      <c r="D51" s="205" t="s">
        <v>196</v>
      </c>
      <c r="E51" s="206" t="s">
        <v>32</v>
      </c>
      <c r="F51" s="194" t="s">
        <v>33</v>
      </c>
    </row>
    <row r="52" spans="2:8">
      <c r="B52" s="151"/>
      <c r="C52" s="165" t="s">
        <v>177</v>
      </c>
      <c r="D52" s="167" t="s">
        <v>178</v>
      </c>
      <c r="E52" s="183">
        <f>E31</f>
        <v>0.19439999999999999</v>
      </c>
      <c r="F52" s="190">
        <f>F31</f>
        <v>203.53</v>
      </c>
    </row>
    <row r="53" spans="2:8">
      <c r="B53" s="151"/>
      <c r="C53" s="165" t="s">
        <v>181</v>
      </c>
      <c r="D53" s="185" t="s">
        <v>197</v>
      </c>
      <c r="E53" s="186">
        <f>E42</f>
        <v>0.34799999999999998</v>
      </c>
      <c r="F53" s="190">
        <f>F42</f>
        <v>435.15</v>
      </c>
    </row>
    <row r="54" spans="2:8">
      <c r="B54" s="151"/>
      <c r="C54" s="165" t="s">
        <v>190</v>
      </c>
      <c r="D54" s="185" t="s">
        <v>48</v>
      </c>
      <c r="E54" s="207"/>
      <c r="F54" s="190">
        <f>F49</f>
        <v>254.75</v>
      </c>
    </row>
    <row r="55" spans="2:8">
      <c r="B55" s="151"/>
      <c r="C55" s="204"/>
      <c r="D55" s="197" t="s">
        <v>77</v>
      </c>
      <c r="E55" s="208"/>
      <c r="F55" s="188">
        <f>SUM(F52:F54)</f>
        <v>893.43</v>
      </c>
    </row>
    <row r="56" spans="2:8">
      <c r="B56" s="151"/>
      <c r="C56" s="413"/>
      <c r="D56" s="414"/>
      <c r="E56" s="414"/>
      <c r="F56" s="415"/>
    </row>
    <row r="57" spans="2:8">
      <c r="B57" s="151"/>
      <c r="C57" s="416" t="s">
        <v>198</v>
      </c>
      <c r="D57" s="417"/>
      <c r="E57" s="417"/>
      <c r="F57" s="418"/>
    </row>
    <row r="58" spans="2:8">
      <c r="B58" s="151"/>
      <c r="C58" s="170">
        <v>3</v>
      </c>
      <c r="D58" s="181" t="s">
        <v>199</v>
      </c>
      <c r="E58" s="209" t="s">
        <v>32</v>
      </c>
      <c r="F58" s="173" t="s">
        <v>33</v>
      </c>
    </row>
    <row r="59" spans="2:8" s="149" customFormat="1">
      <c r="B59" s="210"/>
      <c r="C59" s="211" t="s">
        <v>5</v>
      </c>
      <c r="D59" s="212" t="s">
        <v>90</v>
      </c>
      <c r="E59" s="213">
        <v>4.1999999999999997E-3</v>
      </c>
      <c r="F59" s="196">
        <f>TRUNC(((F26+F31+F41+F49)*E59),2)</f>
        <v>6.74</v>
      </c>
      <c r="G59" s="214"/>
      <c r="H59" s="215"/>
    </row>
    <row r="60" spans="2:8" s="149" customFormat="1">
      <c r="B60" s="210"/>
      <c r="C60" s="211" t="s">
        <v>7</v>
      </c>
      <c r="D60" s="212" t="s">
        <v>200</v>
      </c>
      <c r="E60" s="213">
        <v>0</v>
      </c>
      <c r="F60" s="196">
        <v>0</v>
      </c>
      <c r="G60" s="214"/>
      <c r="H60" s="215"/>
    </row>
    <row r="61" spans="2:8" s="149" customFormat="1">
      <c r="B61" s="210"/>
      <c r="C61" s="211" t="s">
        <v>10</v>
      </c>
      <c r="D61" s="212" t="s">
        <v>201</v>
      </c>
      <c r="E61" s="213">
        <v>0.04</v>
      </c>
      <c r="F61" s="196">
        <f>TRUNC((E61*F26),2)</f>
        <v>41.88</v>
      </c>
      <c r="G61" s="214"/>
      <c r="H61" s="215"/>
    </row>
    <row r="62" spans="2:8" s="149" customFormat="1">
      <c r="B62" s="210"/>
      <c r="C62" s="211" t="s">
        <v>13</v>
      </c>
      <c r="D62" s="212" t="s">
        <v>202</v>
      </c>
      <c r="E62" s="213">
        <v>1.8499999999999999E-2</v>
      </c>
      <c r="F62" s="196">
        <f>TRUNC(((F26+F55)*E62),2)</f>
        <v>35.89</v>
      </c>
      <c r="G62" s="214"/>
      <c r="H62" s="215"/>
    </row>
    <row r="63" spans="2:8" s="149" customFormat="1" ht="30" customHeight="1">
      <c r="B63" s="210"/>
      <c r="C63" s="211" t="s">
        <v>38</v>
      </c>
      <c r="D63" s="212" t="s">
        <v>203</v>
      </c>
      <c r="E63" s="213">
        <v>0</v>
      </c>
      <c r="F63" s="196">
        <v>0</v>
      </c>
      <c r="G63" s="214"/>
      <c r="H63" s="215"/>
    </row>
    <row r="64" spans="2:8" s="149" customFormat="1">
      <c r="B64" s="210"/>
      <c r="C64" s="211" t="s">
        <v>40</v>
      </c>
      <c r="D64" s="212" t="s">
        <v>204</v>
      </c>
      <c r="E64" s="213">
        <v>0</v>
      </c>
      <c r="F64" s="196">
        <f>TRUNC(($F$26*'[1]Encargos Sociais e Benefícios'!C35),2)</f>
        <v>0</v>
      </c>
      <c r="G64" s="214"/>
      <c r="H64" s="215"/>
    </row>
    <row r="65" spans="2:6">
      <c r="B65" s="151"/>
      <c r="C65" s="419" t="s">
        <v>77</v>
      </c>
      <c r="D65" s="420"/>
      <c r="E65" s="216">
        <f>SUM(E59:E64)</f>
        <v>6.2700000000000006E-2</v>
      </c>
      <c r="F65" s="199">
        <f>TRUNC(SUM(F59:F64),2)</f>
        <v>84.51</v>
      </c>
    </row>
    <row r="66" spans="2:6">
      <c r="B66" s="151"/>
      <c r="C66" s="421"/>
      <c r="D66" s="411"/>
      <c r="E66" s="411"/>
      <c r="F66" s="422"/>
    </row>
    <row r="67" spans="2:6">
      <c r="B67" s="151"/>
      <c r="C67" s="416" t="s">
        <v>205</v>
      </c>
      <c r="D67" s="417"/>
      <c r="E67" s="417"/>
      <c r="F67" s="418"/>
    </row>
    <row r="68" spans="2:6">
      <c r="B68" s="151"/>
      <c r="C68" s="170" t="s">
        <v>67</v>
      </c>
      <c r="D68" s="217" t="s">
        <v>206</v>
      </c>
      <c r="E68" s="209" t="s">
        <v>32</v>
      </c>
      <c r="F68" s="218" t="s">
        <v>33</v>
      </c>
    </row>
    <row r="69" spans="2:6">
      <c r="B69" s="151"/>
      <c r="C69" s="165" t="s">
        <v>5</v>
      </c>
      <c r="D69" s="167" t="s">
        <v>207</v>
      </c>
      <c r="E69" s="219">
        <v>5.7500000000000002E-2</v>
      </c>
      <c r="F69" s="220">
        <f t="shared" ref="F69:F74" si="1">TRUNC((($F$26+$F$55+$F$65)*E69),2)</f>
        <v>116.43</v>
      </c>
    </row>
    <row r="70" spans="2:6">
      <c r="B70" s="151"/>
      <c r="C70" s="165" t="s">
        <v>7</v>
      </c>
      <c r="D70" s="167" t="s">
        <v>206</v>
      </c>
      <c r="E70" s="213">
        <v>2.2800000000000001E-2</v>
      </c>
      <c r="F70" s="220">
        <f t="shared" si="1"/>
        <v>46.16</v>
      </c>
    </row>
    <row r="71" spans="2:6">
      <c r="B71" s="151"/>
      <c r="C71" s="165" t="s">
        <v>10</v>
      </c>
      <c r="D71" s="167" t="s">
        <v>208</v>
      </c>
      <c r="E71" s="213">
        <v>1.3299999999999999E-2</v>
      </c>
      <c r="F71" s="220">
        <f t="shared" si="1"/>
        <v>26.93</v>
      </c>
    </row>
    <row r="72" spans="2:6">
      <c r="B72" s="151"/>
      <c r="C72" s="165" t="s">
        <v>13</v>
      </c>
      <c r="D72" s="167" t="s">
        <v>209</v>
      </c>
      <c r="E72" s="213">
        <v>1.2999999999999999E-2</v>
      </c>
      <c r="F72" s="220">
        <f t="shared" si="1"/>
        <v>26.32</v>
      </c>
    </row>
    <row r="73" spans="2:6">
      <c r="B73" s="151"/>
      <c r="C73" s="165" t="s">
        <v>38</v>
      </c>
      <c r="D73" s="167" t="s">
        <v>84</v>
      </c>
      <c r="E73" s="213">
        <v>1.8499999999999999E-2</v>
      </c>
      <c r="F73" s="220">
        <f t="shared" si="1"/>
        <v>37.46</v>
      </c>
    </row>
    <row r="74" spans="2:6">
      <c r="B74" s="151"/>
      <c r="C74" s="165" t="s">
        <v>40</v>
      </c>
      <c r="D74" s="167" t="s">
        <v>55</v>
      </c>
      <c r="E74" s="213">
        <v>0</v>
      </c>
      <c r="F74" s="220">
        <f t="shared" si="1"/>
        <v>0</v>
      </c>
    </row>
    <row r="75" spans="2:6" ht="16.5" customHeight="1">
      <c r="B75" s="151"/>
      <c r="C75" s="419" t="s">
        <v>77</v>
      </c>
      <c r="D75" s="423"/>
      <c r="E75" s="221">
        <f>SUM(E69:E74)</f>
        <v>0.12509999999999999</v>
      </c>
      <c r="F75" s="199">
        <f>TRUNC(SUM(F69:F74),2)</f>
        <v>253.3</v>
      </c>
    </row>
    <row r="76" spans="2:6">
      <c r="B76" s="151"/>
      <c r="C76" s="409"/>
      <c r="D76" s="410"/>
      <c r="E76" s="410"/>
      <c r="F76" s="412"/>
    </row>
    <row r="77" spans="2:6">
      <c r="B77" s="151"/>
      <c r="C77" s="409"/>
      <c r="D77" s="410"/>
      <c r="E77" s="410"/>
      <c r="F77" s="412"/>
    </row>
    <row r="78" spans="2:6" ht="40.5" customHeight="1">
      <c r="B78" s="151"/>
      <c r="C78" s="191">
        <v>4</v>
      </c>
      <c r="D78" s="402" t="s">
        <v>210</v>
      </c>
      <c r="E78" s="403"/>
      <c r="F78" s="194" t="s">
        <v>33</v>
      </c>
    </row>
    <row r="79" spans="2:6">
      <c r="B79" s="151"/>
      <c r="C79" s="165" t="s">
        <v>67</v>
      </c>
      <c r="D79" s="167" t="s">
        <v>211</v>
      </c>
      <c r="E79" s="222"/>
      <c r="F79" s="190">
        <f>F75</f>
        <v>253.3</v>
      </c>
    </row>
    <row r="80" spans="2:6">
      <c r="B80" s="151"/>
      <c r="C80" s="223"/>
      <c r="D80" s="424" t="s">
        <v>77</v>
      </c>
      <c r="E80" s="425"/>
      <c r="F80" s="188">
        <f>TRUNC(SUM(F79:F79),2)</f>
        <v>253.3</v>
      </c>
    </row>
    <row r="81" spans="2:6">
      <c r="B81" s="151"/>
      <c r="C81" s="416" t="s">
        <v>212</v>
      </c>
      <c r="D81" s="417"/>
      <c r="E81" s="417"/>
      <c r="F81" s="418"/>
    </row>
    <row r="82" spans="2:6">
      <c r="B82" s="151"/>
      <c r="C82" s="170">
        <v>5</v>
      </c>
      <c r="D82" s="426" t="s">
        <v>58</v>
      </c>
      <c r="E82" s="427"/>
      <c r="F82" s="173" t="s">
        <v>33</v>
      </c>
    </row>
    <row r="83" spans="2:6">
      <c r="B83" s="151"/>
      <c r="C83" s="165" t="s">
        <v>5</v>
      </c>
      <c r="D83" s="428" t="s">
        <v>213</v>
      </c>
      <c r="E83" s="429"/>
      <c r="F83" s="224">
        <v>33.590000000000003</v>
      </c>
    </row>
    <row r="84" spans="2:6">
      <c r="B84" s="151"/>
      <c r="C84" s="165" t="s">
        <v>7</v>
      </c>
      <c r="D84" s="428" t="s">
        <v>214</v>
      </c>
      <c r="E84" s="429"/>
      <c r="F84" s="225">
        <v>0</v>
      </c>
    </row>
    <row r="85" spans="2:6">
      <c r="B85" s="151"/>
      <c r="C85" s="165" t="s">
        <v>10</v>
      </c>
      <c r="D85" s="428"/>
      <c r="E85" s="429"/>
      <c r="F85" s="190">
        <v>0</v>
      </c>
    </row>
    <row r="86" spans="2:6" ht="16.5" customHeight="1">
      <c r="B86" s="151"/>
      <c r="C86" s="419" t="s">
        <v>77</v>
      </c>
      <c r="D86" s="423"/>
      <c r="E86" s="420"/>
      <c r="F86" s="199">
        <f>TRUNC(SUM(F83:F85),2)</f>
        <v>33.590000000000003</v>
      </c>
    </row>
    <row r="87" spans="2:6">
      <c r="B87" s="151"/>
      <c r="C87" s="430"/>
      <c r="D87" s="431"/>
      <c r="E87" s="431"/>
      <c r="F87" s="432"/>
    </row>
    <row r="88" spans="2:6">
      <c r="B88" s="151"/>
      <c r="C88" s="433" t="s">
        <v>215</v>
      </c>
      <c r="D88" s="434"/>
      <c r="E88" s="434"/>
      <c r="F88" s="435"/>
    </row>
    <row r="89" spans="2:6">
      <c r="B89" s="151"/>
      <c r="C89" s="170">
        <v>6</v>
      </c>
      <c r="D89" s="226" t="s">
        <v>115</v>
      </c>
      <c r="E89" s="172" t="s">
        <v>32</v>
      </c>
      <c r="F89" s="173" t="s">
        <v>33</v>
      </c>
    </row>
    <row r="90" spans="2:6">
      <c r="B90" s="151"/>
      <c r="C90" s="165" t="s">
        <v>5</v>
      </c>
      <c r="D90" s="174" t="s">
        <v>216</v>
      </c>
      <c r="E90" s="227">
        <v>5.0000000000000001E-3</v>
      </c>
      <c r="F90" s="228">
        <f>TRUNC((E90*F109),2)</f>
        <v>11.55</v>
      </c>
    </row>
    <row r="91" spans="2:6">
      <c r="B91" s="151"/>
      <c r="C91" s="165" t="s">
        <v>7</v>
      </c>
      <c r="D91" s="174" t="s">
        <v>126</v>
      </c>
      <c r="E91" s="227">
        <v>5.0000000000000001E-3</v>
      </c>
      <c r="F91" s="228">
        <f>TRUNC((F109*E91),2)</f>
        <v>11.55</v>
      </c>
    </row>
    <row r="92" spans="2:6">
      <c r="B92" s="151"/>
      <c r="C92" s="165" t="s">
        <v>10</v>
      </c>
      <c r="D92" s="174" t="s">
        <v>117</v>
      </c>
      <c r="E92" s="229"/>
      <c r="F92" s="228"/>
    </row>
    <row r="93" spans="2:6">
      <c r="B93" s="151"/>
      <c r="C93" s="230"/>
      <c r="D93" s="192" t="s">
        <v>217</v>
      </c>
      <c r="E93" s="229"/>
      <c r="F93" s="231"/>
    </row>
    <row r="94" spans="2:6">
      <c r="B94" s="151"/>
      <c r="C94" s="230"/>
      <c r="D94" s="174" t="s">
        <v>218</v>
      </c>
      <c r="E94" s="227">
        <v>6.4999999999999997E-3</v>
      </c>
      <c r="F94" s="228">
        <f>TRUNC(((F90+F91+F109)/E101*E94),2)</f>
        <v>16.61</v>
      </c>
    </row>
    <row r="95" spans="2:6">
      <c r="B95" s="151"/>
      <c r="C95" s="230"/>
      <c r="D95" s="174" t="s">
        <v>219</v>
      </c>
      <c r="E95" s="227">
        <v>0.03</v>
      </c>
      <c r="F95" s="228">
        <f>TRUNC(((F90+F91+F109)/E101*E95),2)</f>
        <v>76.680000000000007</v>
      </c>
    </row>
    <row r="96" spans="2:6">
      <c r="B96" s="151"/>
      <c r="C96" s="230"/>
      <c r="D96" s="192" t="s">
        <v>220</v>
      </c>
      <c r="E96" s="229"/>
      <c r="F96" s="228"/>
    </row>
    <row r="97" spans="2:6">
      <c r="B97" s="151"/>
      <c r="C97" s="230"/>
      <c r="D97" s="174" t="s">
        <v>221</v>
      </c>
      <c r="E97" s="227">
        <v>0.05</v>
      </c>
      <c r="F97" s="228">
        <f>TRUNC((F90+F91+F109)/E101*E97,2)</f>
        <v>127.8</v>
      </c>
    </row>
    <row r="98" spans="2:6">
      <c r="B98" s="151"/>
      <c r="C98" s="230"/>
      <c r="D98" s="192" t="s">
        <v>222</v>
      </c>
      <c r="E98" s="229"/>
      <c r="F98" s="231"/>
    </row>
    <row r="99" spans="2:6">
      <c r="B99" s="151"/>
      <c r="C99" s="230"/>
      <c r="D99" s="232"/>
      <c r="E99" s="227"/>
      <c r="F99" s="228">
        <f>TRUNC((F90+F91+F109)/E101*E99,2)</f>
        <v>0</v>
      </c>
    </row>
    <row r="100" spans="2:6">
      <c r="B100" s="151"/>
      <c r="C100" s="419" t="s">
        <v>77</v>
      </c>
      <c r="D100" s="420"/>
      <c r="E100" s="233">
        <f>SUM(E90:E98)</f>
        <v>9.6500000000000002E-2</v>
      </c>
      <c r="F100" s="234">
        <f>SUM(F90:F99)</f>
        <v>244.19</v>
      </c>
    </row>
    <row r="101" spans="2:6">
      <c r="B101" s="151"/>
      <c r="C101" s="235">
        <f>SUM(E94:E99)</f>
        <v>8.6499999999999994E-2</v>
      </c>
      <c r="D101" s="236" t="s">
        <v>223</v>
      </c>
      <c r="E101" s="237">
        <f>1-C101/1</f>
        <v>0.91349999999999998</v>
      </c>
      <c r="F101" s="238"/>
    </row>
    <row r="102" spans="2:6">
      <c r="B102" s="151"/>
      <c r="C102" s="436" t="s">
        <v>224</v>
      </c>
      <c r="D102" s="437"/>
      <c r="E102" s="437"/>
      <c r="F102" s="438"/>
    </row>
    <row r="103" spans="2:6" ht="30" customHeight="1">
      <c r="B103" s="151"/>
      <c r="C103" s="239"/>
      <c r="D103" s="402" t="s">
        <v>225</v>
      </c>
      <c r="E103" s="403"/>
      <c r="F103" s="194" t="s">
        <v>33</v>
      </c>
    </row>
    <row r="104" spans="2:6">
      <c r="B104" s="151"/>
      <c r="C104" s="165" t="s">
        <v>5</v>
      </c>
      <c r="D104" s="445" t="s">
        <v>226</v>
      </c>
      <c r="E104" s="445"/>
      <c r="F104" s="190">
        <f>F26</f>
        <v>1047</v>
      </c>
    </row>
    <row r="105" spans="2:6">
      <c r="B105" s="151"/>
      <c r="C105" s="165" t="s">
        <v>7</v>
      </c>
      <c r="D105" s="445" t="s">
        <v>227</v>
      </c>
      <c r="E105" s="445"/>
      <c r="F105" s="190">
        <f>F55</f>
        <v>893.43</v>
      </c>
    </row>
    <row r="106" spans="2:6">
      <c r="B106" s="151"/>
      <c r="C106" s="165" t="s">
        <v>10</v>
      </c>
      <c r="D106" s="445" t="s">
        <v>228</v>
      </c>
      <c r="E106" s="445"/>
      <c r="F106" s="190">
        <f>F65</f>
        <v>84.51</v>
      </c>
    </row>
    <row r="107" spans="2:6">
      <c r="B107" s="151"/>
      <c r="C107" s="165" t="s">
        <v>13</v>
      </c>
      <c r="D107" s="428" t="s">
        <v>229</v>
      </c>
      <c r="E107" s="429"/>
      <c r="F107" s="190">
        <f>F80</f>
        <v>253.3</v>
      </c>
    </row>
    <row r="108" spans="2:6">
      <c r="B108" s="151"/>
      <c r="C108" s="165" t="s">
        <v>38</v>
      </c>
      <c r="D108" s="445" t="s">
        <v>230</v>
      </c>
      <c r="E108" s="445"/>
      <c r="F108" s="190">
        <f>F86</f>
        <v>33.590000000000003</v>
      </c>
    </row>
    <row r="109" spans="2:6">
      <c r="B109" s="151"/>
      <c r="C109" s="439" t="s">
        <v>231</v>
      </c>
      <c r="D109" s="440"/>
      <c r="E109" s="441"/>
      <c r="F109" s="240">
        <f>TRUNC(SUM(F104:F108),2)</f>
        <v>2311.83</v>
      </c>
    </row>
    <row r="110" spans="2:6">
      <c r="B110" s="151"/>
      <c r="C110" s="165" t="s">
        <v>40</v>
      </c>
      <c r="D110" s="428" t="s">
        <v>232</v>
      </c>
      <c r="E110" s="429"/>
      <c r="F110" s="241">
        <f>F100</f>
        <v>244.19</v>
      </c>
    </row>
    <row r="111" spans="2:6">
      <c r="B111" s="151"/>
      <c r="C111" s="442" t="s">
        <v>233</v>
      </c>
      <c r="D111" s="443"/>
      <c r="E111" s="403"/>
      <c r="F111" s="242">
        <f>SUM(F109:F110)</f>
        <v>2556.02</v>
      </c>
    </row>
    <row r="112" spans="2:6">
      <c r="B112" s="151"/>
      <c r="C112" s="243"/>
      <c r="D112" s="244"/>
      <c r="E112" s="244"/>
      <c r="F112" s="245"/>
    </row>
    <row r="113" spans="3:6">
      <c r="C113" s="444"/>
      <c r="D113" s="444"/>
      <c r="E113" s="444"/>
      <c r="F113" s="444"/>
    </row>
  </sheetData>
  <sheetProtection password="CC28" sheet="1" objects="1" formatCells="0"/>
  <mergeCells count="54">
    <mergeCell ref="C109:E109"/>
    <mergeCell ref="D110:E110"/>
    <mergeCell ref="C111:E111"/>
    <mergeCell ref="C113:F113"/>
    <mergeCell ref="D104:E104"/>
    <mergeCell ref="D105:E105"/>
    <mergeCell ref="D106:E106"/>
    <mergeCell ref="D107:E107"/>
    <mergeCell ref="D108:E108"/>
    <mergeCell ref="C87:F87"/>
    <mergeCell ref="C88:F88"/>
    <mergeCell ref="C100:D100"/>
    <mergeCell ref="C102:F102"/>
    <mergeCell ref="D103:E103"/>
    <mergeCell ref="D82:E82"/>
    <mergeCell ref="D83:E83"/>
    <mergeCell ref="D84:E84"/>
    <mergeCell ref="D85:E85"/>
    <mergeCell ref="C86:E86"/>
    <mergeCell ref="C76:F76"/>
    <mergeCell ref="C77:F77"/>
    <mergeCell ref="D78:E78"/>
    <mergeCell ref="D80:E80"/>
    <mergeCell ref="C81:F81"/>
    <mergeCell ref="C57:F57"/>
    <mergeCell ref="C65:D65"/>
    <mergeCell ref="C66:F66"/>
    <mergeCell ref="C67:F67"/>
    <mergeCell ref="C75:D75"/>
    <mergeCell ref="D47:E47"/>
    <mergeCell ref="D48:E48"/>
    <mergeCell ref="D49:E49"/>
    <mergeCell ref="C50:F50"/>
    <mergeCell ref="C56:F56"/>
    <mergeCell ref="C27:F27"/>
    <mergeCell ref="C42:D42"/>
    <mergeCell ref="D44:E44"/>
    <mergeCell ref="D45:E45"/>
    <mergeCell ref="D46:E46"/>
    <mergeCell ref="E19:F19"/>
    <mergeCell ref="E20:F20"/>
    <mergeCell ref="E21:F21"/>
    <mergeCell ref="E22:F22"/>
    <mergeCell ref="C23:F23"/>
    <mergeCell ref="C14:F14"/>
    <mergeCell ref="E15:F15"/>
    <mergeCell ref="D16:F16"/>
    <mergeCell ref="C17:F17"/>
    <mergeCell ref="E18:F18"/>
    <mergeCell ref="C8:F8"/>
    <mergeCell ref="E10:F10"/>
    <mergeCell ref="E11:F11"/>
    <mergeCell ref="E12:F12"/>
    <mergeCell ref="E13:F13"/>
  </mergeCells>
  <printOptions horizontalCentered="1" verticalCentered="1"/>
  <pageMargins left="0.118055555555556" right="0.196527777777778" top="0.196527777777778" bottom="0.196527777777778" header="0.118055555555556" footer="0.118055555555556"/>
  <pageSetup paperSize="9" scale="50" orientation="portrait" r:id="rId1"/>
  <rowBreaks count="1" manualBreakCount="1">
    <brk id="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0" workbookViewId="0">
      <selection activeCell="E20" sqref="E20"/>
    </sheetView>
  </sheetViews>
  <sheetFormatPr defaultColWidth="9.140625" defaultRowHeight="15"/>
  <cols>
    <col min="2" max="2" width="44.42578125" customWidth="1"/>
    <col min="4" max="4" width="16.85546875"/>
    <col min="5" max="6" width="17" customWidth="1"/>
  </cols>
  <sheetData>
    <row r="1" spans="1:7" ht="18" customHeight="1">
      <c r="A1" s="446" t="s">
        <v>234</v>
      </c>
      <c r="B1" s="446"/>
      <c r="C1" s="446"/>
      <c r="D1" s="446"/>
      <c r="E1" s="446"/>
      <c r="F1" s="446"/>
    </row>
    <row r="2" spans="1:7" ht="25.5">
      <c r="A2" s="134" t="s">
        <v>235</v>
      </c>
      <c r="B2" s="134" t="s">
        <v>236</v>
      </c>
      <c r="C2" s="134" t="s">
        <v>237</v>
      </c>
      <c r="D2" s="134" t="s">
        <v>238</v>
      </c>
      <c r="E2" s="134" t="s">
        <v>239</v>
      </c>
      <c r="F2" s="133" t="s">
        <v>240</v>
      </c>
    </row>
    <row r="3" spans="1:7" ht="39">
      <c r="A3" s="135">
        <v>1</v>
      </c>
      <c r="B3" s="136" t="s">
        <v>241</v>
      </c>
      <c r="C3" s="135" t="s">
        <v>242</v>
      </c>
      <c r="D3" s="137">
        <v>40</v>
      </c>
      <c r="E3" s="138">
        <v>1.48</v>
      </c>
      <c r="F3" s="139">
        <f t="shared" ref="F3:F38" si="0">D3*E3</f>
        <v>59.2</v>
      </c>
    </row>
    <row r="4" spans="1:7" ht="39">
      <c r="A4" s="135">
        <v>2</v>
      </c>
      <c r="B4" s="136" t="s">
        <v>243</v>
      </c>
      <c r="C4" s="135" t="s">
        <v>242</v>
      </c>
      <c r="D4" s="137">
        <v>18</v>
      </c>
      <c r="E4" s="138">
        <v>8.9</v>
      </c>
      <c r="F4" s="139">
        <f t="shared" si="0"/>
        <v>160.19999999999999</v>
      </c>
    </row>
    <row r="5" spans="1:7" ht="39">
      <c r="A5" s="135">
        <v>3</v>
      </c>
      <c r="B5" s="136" t="s">
        <v>244</v>
      </c>
      <c r="C5" s="135" t="s">
        <v>245</v>
      </c>
      <c r="D5" s="137">
        <v>2</v>
      </c>
      <c r="E5" s="138">
        <v>12</v>
      </c>
      <c r="F5" s="139">
        <f t="shared" si="0"/>
        <v>24</v>
      </c>
    </row>
    <row r="6" spans="1:7" ht="39">
      <c r="A6" s="135">
        <v>4</v>
      </c>
      <c r="B6" s="136" t="s">
        <v>246</v>
      </c>
      <c r="C6" s="135" t="s">
        <v>245</v>
      </c>
      <c r="D6" s="137">
        <v>20</v>
      </c>
      <c r="E6" s="138">
        <v>6.44</v>
      </c>
      <c r="F6" s="139">
        <f t="shared" si="0"/>
        <v>128.80000000000001</v>
      </c>
    </row>
    <row r="7" spans="1:7" ht="26.25">
      <c r="A7" s="135">
        <v>5</v>
      </c>
      <c r="B7" s="136" t="s">
        <v>247</v>
      </c>
      <c r="C7" s="135" t="s">
        <v>245</v>
      </c>
      <c r="D7" s="137">
        <v>20</v>
      </c>
      <c r="E7" s="138">
        <v>1.29</v>
      </c>
      <c r="F7" s="139">
        <f t="shared" si="0"/>
        <v>25.8</v>
      </c>
    </row>
    <row r="8" spans="1:7" ht="51.75">
      <c r="A8" s="135">
        <v>6</v>
      </c>
      <c r="B8" s="136" t="s">
        <v>248</v>
      </c>
      <c r="C8" s="135" t="s">
        <v>245</v>
      </c>
      <c r="D8" s="137">
        <v>28</v>
      </c>
      <c r="E8" s="138">
        <v>0.41</v>
      </c>
      <c r="F8" s="139">
        <f t="shared" si="0"/>
        <v>11.48</v>
      </c>
    </row>
    <row r="9" spans="1:7" ht="26.25">
      <c r="A9" s="135">
        <v>7</v>
      </c>
      <c r="B9" s="136" t="s">
        <v>249</v>
      </c>
      <c r="C9" s="135" t="s">
        <v>245</v>
      </c>
      <c r="D9" s="137">
        <v>16</v>
      </c>
      <c r="E9" s="138">
        <v>0.81</v>
      </c>
      <c r="F9" s="139">
        <f t="shared" si="0"/>
        <v>12.96</v>
      </c>
    </row>
    <row r="10" spans="1:7">
      <c r="A10" s="135">
        <v>8</v>
      </c>
      <c r="B10" s="136" t="s">
        <v>250</v>
      </c>
      <c r="C10" s="135" t="s">
        <v>251</v>
      </c>
      <c r="D10" s="137">
        <v>4</v>
      </c>
      <c r="E10" s="138">
        <v>0.94</v>
      </c>
      <c r="F10" s="139">
        <f t="shared" si="0"/>
        <v>3.76</v>
      </c>
    </row>
    <row r="11" spans="1:7" ht="51.75">
      <c r="A11" s="135">
        <v>9</v>
      </c>
      <c r="B11" s="136" t="s">
        <v>252</v>
      </c>
      <c r="C11" s="135" t="s">
        <v>253</v>
      </c>
      <c r="D11" s="137">
        <v>2</v>
      </c>
      <c r="E11" s="138">
        <v>19.75</v>
      </c>
      <c r="F11" s="139">
        <f t="shared" si="0"/>
        <v>39.5</v>
      </c>
    </row>
    <row r="12" spans="1:7">
      <c r="A12" s="135">
        <v>10</v>
      </c>
      <c r="B12" s="136" t="s">
        <v>254</v>
      </c>
      <c r="C12" s="135" t="s">
        <v>245</v>
      </c>
      <c r="D12" s="137">
        <v>8</v>
      </c>
      <c r="E12" s="138">
        <v>2.54</v>
      </c>
      <c r="F12" s="139">
        <f t="shared" si="0"/>
        <v>20.32</v>
      </c>
    </row>
    <row r="13" spans="1:7">
      <c r="A13" s="135">
        <v>11</v>
      </c>
      <c r="B13" s="136" t="s">
        <v>255</v>
      </c>
      <c r="C13" s="135" t="s">
        <v>256</v>
      </c>
      <c r="D13" s="137">
        <v>8</v>
      </c>
      <c r="E13" s="140">
        <v>3.78</v>
      </c>
      <c r="F13" s="139">
        <f t="shared" si="0"/>
        <v>30.24</v>
      </c>
    </row>
    <row r="14" spans="1:7" ht="39">
      <c r="A14" s="141">
        <v>12</v>
      </c>
      <c r="B14" s="142" t="s">
        <v>257</v>
      </c>
      <c r="C14" s="141" t="s">
        <v>245</v>
      </c>
      <c r="D14" s="143">
        <v>30</v>
      </c>
      <c r="E14" s="144">
        <v>50.24</v>
      </c>
      <c r="F14" s="145">
        <f t="shared" si="0"/>
        <v>1507.2</v>
      </c>
      <c r="G14" s="146"/>
    </row>
    <row r="15" spans="1:7" ht="64.5">
      <c r="A15" s="135">
        <v>13</v>
      </c>
      <c r="B15" s="136" t="s">
        <v>258</v>
      </c>
      <c r="C15" s="135" t="s">
        <v>259</v>
      </c>
      <c r="D15" s="137">
        <v>20</v>
      </c>
      <c r="E15" s="138">
        <v>9.82</v>
      </c>
      <c r="F15" s="139">
        <f t="shared" si="0"/>
        <v>196.4</v>
      </c>
    </row>
    <row r="16" spans="1:7" ht="39">
      <c r="A16" s="135">
        <v>14</v>
      </c>
      <c r="B16" s="136" t="s">
        <v>260</v>
      </c>
      <c r="C16" s="135" t="s">
        <v>245</v>
      </c>
      <c r="D16" s="137">
        <v>1</v>
      </c>
      <c r="E16" s="138">
        <v>2.75</v>
      </c>
      <c r="F16" s="139">
        <f t="shared" si="0"/>
        <v>2.75</v>
      </c>
    </row>
    <row r="17" spans="1:6" ht="39">
      <c r="A17" s="135">
        <v>15</v>
      </c>
      <c r="B17" s="136" t="s">
        <v>261</v>
      </c>
      <c r="C17" s="135" t="s">
        <v>245</v>
      </c>
      <c r="D17" s="137">
        <v>1</v>
      </c>
      <c r="E17" s="138">
        <v>4.51</v>
      </c>
      <c r="F17" s="139">
        <f t="shared" si="0"/>
        <v>4.51</v>
      </c>
    </row>
    <row r="18" spans="1:6" ht="39">
      <c r="A18" s="135">
        <v>16</v>
      </c>
      <c r="B18" s="136" t="s">
        <v>262</v>
      </c>
      <c r="C18" s="135" t="s">
        <v>245</v>
      </c>
      <c r="D18" s="137">
        <v>1</v>
      </c>
      <c r="E18" s="138">
        <v>5.92</v>
      </c>
      <c r="F18" s="139">
        <f t="shared" si="0"/>
        <v>5.92</v>
      </c>
    </row>
    <row r="19" spans="1:6" ht="51.75">
      <c r="A19" s="135">
        <v>17</v>
      </c>
      <c r="B19" s="136" t="s">
        <v>263</v>
      </c>
      <c r="C19" s="135" t="s">
        <v>242</v>
      </c>
      <c r="D19" s="137">
        <v>10</v>
      </c>
      <c r="E19" s="138">
        <v>3</v>
      </c>
      <c r="F19" s="139">
        <f t="shared" si="0"/>
        <v>30</v>
      </c>
    </row>
    <row r="20" spans="1:6" ht="26.25">
      <c r="A20" s="135">
        <v>18</v>
      </c>
      <c r="B20" s="136" t="s">
        <v>264</v>
      </c>
      <c r="C20" s="135" t="s">
        <v>251</v>
      </c>
      <c r="D20" s="137">
        <v>18</v>
      </c>
      <c r="E20" s="138">
        <v>3.35</v>
      </c>
      <c r="F20" s="139">
        <f t="shared" si="0"/>
        <v>60.3</v>
      </c>
    </row>
    <row r="21" spans="1:6" ht="39">
      <c r="A21" s="135">
        <v>19</v>
      </c>
      <c r="B21" s="136" t="s">
        <v>265</v>
      </c>
      <c r="C21" s="135" t="s">
        <v>259</v>
      </c>
      <c r="D21" s="137">
        <v>2</v>
      </c>
      <c r="E21" s="138">
        <v>20.100000000000001</v>
      </c>
      <c r="F21" s="139">
        <f t="shared" si="0"/>
        <v>40.200000000000003</v>
      </c>
    </row>
    <row r="22" spans="1:6" ht="26.25">
      <c r="A22" s="135">
        <v>20</v>
      </c>
      <c r="B22" s="136" t="s">
        <v>266</v>
      </c>
      <c r="C22" s="135" t="s">
        <v>259</v>
      </c>
      <c r="D22" s="137">
        <v>2</v>
      </c>
      <c r="E22" s="138">
        <v>6.97</v>
      </c>
      <c r="F22" s="139">
        <f t="shared" si="0"/>
        <v>13.94</v>
      </c>
    </row>
    <row r="23" spans="1:6" ht="26.25">
      <c r="A23" s="135">
        <v>21</v>
      </c>
      <c r="B23" s="136" t="s">
        <v>267</v>
      </c>
      <c r="C23" s="135" t="s">
        <v>259</v>
      </c>
      <c r="D23" s="137">
        <v>2</v>
      </c>
      <c r="E23" s="138">
        <v>6.97</v>
      </c>
      <c r="F23" s="139">
        <f t="shared" si="0"/>
        <v>13.94</v>
      </c>
    </row>
    <row r="24" spans="1:6" ht="51.75">
      <c r="A24" s="135">
        <v>22</v>
      </c>
      <c r="B24" s="136" t="s">
        <v>268</v>
      </c>
      <c r="C24" s="135" t="s">
        <v>245</v>
      </c>
      <c r="D24" s="137">
        <v>1</v>
      </c>
      <c r="E24" s="138">
        <v>8</v>
      </c>
      <c r="F24" s="139">
        <f t="shared" si="0"/>
        <v>8</v>
      </c>
    </row>
    <row r="25" spans="1:6" ht="51.75">
      <c r="A25" s="135">
        <v>23</v>
      </c>
      <c r="B25" s="136" t="s">
        <v>269</v>
      </c>
      <c r="C25" s="135" t="s">
        <v>245</v>
      </c>
      <c r="D25" s="137">
        <v>1</v>
      </c>
      <c r="E25" s="138">
        <v>10</v>
      </c>
      <c r="F25" s="139">
        <f t="shared" si="0"/>
        <v>10</v>
      </c>
    </row>
    <row r="26" spans="1:6" ht="39">
      <c r="A26" s="135">
        <v>24</v>
      </c>
      <c r="B26" s="136" t="s">
        <v>270</v>
      </c>
      <c r="C26" s="135" t="s">
        <v>245</v>
      </c>
      <c r="D26" s="137">
        <v>8</v>
      </c>
      <c r="E26" s="138">
        <v>2.17</v>
      </c>
      <c r="F26" s="139">
        <f t="shared" si="0"/>
        <v>17.36</v>
      </c>
    </row>
    <row r="27" spans="1:6" ht="26.25">
      <c r="A27" s="135">
        <v>25</v>
      </c>
      <c r="B27" s="136" t="s">
        <v>271</v>
      </c>
      <c r="C27" s="135" t="s">
        <v>245</v>
      </c>
      <c r="D27" s="137">
        <v>1</v>
      </c>
      <c r="E27" s="138">
        <v>7.45</v>
      </c>
      <c r="F27" s="139">
        <f t="shared" si="0"/>
        <v>7.45</v>
      </c>
    </row>
    <row r="28" spans="1:6" ht="51.75">
      <c r="A28" s="135">
        <v>26</v>
      </c>
      <c r="B28" s="136" t="s">
        <v>272</v>
      </c>
      <c r="C28" s="135" t="s">
        <v>245</v>
      </c>
      <c r="D28" s="137">
        <v>1</v>
      </c>
      <c r="E28" s="138">
        <v>11.47</v>
      </c>
      <c r="F28" s="139">
        <f t="shared" si="0"/>
        <v>11.47</v>
      </c>
    </row>
    <row r="29" spans="1:6">
      <c r="A29" s="135">
        <v>27</v>
      </c>
      <c r="B29" s="136" t="s">
        <v>273</v>
      </c>
      <c r="C29" s="135" t="s">
        <v>245</v>
      </c>
      <c r="D29" s="137">
        <v>4</v>
      </c>
      <c r="E29" s="138">
        <v>10.6</v>
      </c>
      <c r="F29" s="139">
        <f t="shared" si="0"/>
        <v>42.4</v>
      </c>
    </row>
    <row r="30" spans="1:6">
      <c r="A30" s="135">
        <v>28</v>
      </c>
      <c r="B30" s="136" t="s">
        <v>274</v>
      </c>
      <c r="C30" s="135" t="s">
        <v>245</v>
      </c>
      <c r="D30" s="137">
        <v>4</v>
      </c>
      <c r="E30" s="138">
        <v>3.02</v>
      </c>
      <c r="F30" s="139">
        <f t="shared" si="0"/>
        <v>12.08</v>
      </c>
    </row>
    <row r="31" spans="1:6" ht="64.5">
      <c r="A31" s="135">
        <v>29</v>
      </c>
      <c r="B31" s="136" t="s">
        <v>275</v>
      </c>
      <c r="C31" s="135" t="s">
        <v>253</v>
      </c>
      <c r="D31" s="137">
        <v>10</v>
      </c>
      <c r="E31" s="138">
        <v>6</v>
      </c>
      <c r="F31" s="139">
        <f t="shared" si="0"/>
        <v>60</v>
      </c>
    </row>
    <row r="32" spans="1:6" ht="90">
      <c r="A32" s="135">
        <v>30</v>
      </c>
      <c r="B32" s="136" t="s">
        <v>276</v>
      </c>
      <c r="C32" s="135" t="s">
        <v>245</v>
      </c>
      <c r="D32" s="137">
        <v>18</v>
      </c>
      <c r="E32" s="138">
        <v>1.05</v>
      </c>
      <c r="F32" s="139">
        <f t="shared" si="0"/>
        <v>18.899999999999999</v>
      </c>
    </row>
    <row r="33" spans="1:6" ht="26.25">
      <c r="A33" s="135">
        <v>31</v>
      </c>
      <c r="B33" s="136" t="s">
        <v>277</v>
      </c>
      <c r="C33" s="135" t="s">
        <v>278</v>
      </c>
      <c r="D33" s="137">
        <v>5</v>
      </c>
      <c r="E33" s="138">
        <v>8.4</v>
      </c>
      <c r="F33" s="139">
        <f t="shared" si="0"/>
        <v>42</v>
      </c>
    </row>
    <row r="34" spans="1:6">
      <c r="A34" s="135">
        <v>32</v>
      </c>
      <c r="B34" s="136" t="s">
        <v>279</v>
      </c>
      <c r="C34" s="135" t="s">
        <v>245</v>
      </c>
      <c r="D34" s="137">
        <v>2</v>
      </c>
      <c r="E34" s="138">
        <v>6.47</v>
      </c>
      <c r="F34" s="139">
        <f t="shared" si="0"/>
        <v>12.94</v>
      </c>
    </row>
    <row r="35" spans="1:6">
      <c r="A35" s="135">
        <v>33</v>
      </c>
      <c r="B35" s="136" t="s">
        <v>280</v>
      </c>
      <c r="C35" s="135" t="s">
        <v>245</v>
      </c>
      <c r="D35" s="137">
        <v>2</v>
      </c>
      <c r="E35" s="138">
        <v>0.68</v>
      </c>
      <c r="F35" s="139">
        <f t="shared" si="0"/>
        <v>1.36</v>
      </c>
    </row>
    <row r="36" spans="1:6" ht="26.25">
      <c r="A36" s="135">
        <v>34</v>
      </c>
      <c r="B36" s="136" t="s">
        <v>281</v>
      </c>
      <c r="C36" s="135" t="s">
        <v>282</v>
      </c>
      <c r="D36" s="137">
        <v>1</v>
      </c>
      <c r="E36" s="138">
        <v>74</v>
      </c>
      <c r="F36" s="139">
        <f t="shared" si="0"/>
        <v>74</v>
      </c>
    </row>
    <row r="37" spans="1:6" ht="26.25">
      <c r="A37" s="135">
        <v>35</v>
      </c>
      <c r="B37" s="136" t="s">
        <v>283</v>
      </c>
      <c r="C37" s="135" t="s">
        <v>245</v>
      </c>
      <c r="D37" s="137">
        <v>8</v>
      </c>
      <c r="E37" s="138">
        <v>1.62</v>
      </c>
      <c r="F37" s="139">
        <f t="shared" si="0"/>
        <v>12.96</v>
      </c>
    </row>
    <row r="38" spans="1:6">
      <c r="A38" s="135">
        <v>36</v>
      </c>
      <c r="B38" s="136" t="s">
        <v>284</v>
      </c>
      <c r="C38" s="135" t="s">
        <v>245</v>
      </c>
      <c r="D38" s="137">
        <v>4</v>
      </c>
      <c r="E38" s="138">
        <v>162.6</v>
      </c>
      <c r="F38" s="139">
        <f t="shared" si="0"/>
        <v>650.4</v>
      </c>
    </row>
    <row r="39" spans="1:6">
      <c r="A39" s="447" t="s">
        <v>77</v>
      </c>
      <c r="B39" s="448"/>
      <c r="C39" s="448"/>
      <c r="D39" s="448"/>
      <c r="E39" s="449"/>
      <c r="F39" s="147">
        <f>SUM(F3:F38)</f>
        <v>3372.74</v>
      </c>
    </row>
  </sheetData>
  <sheetProtection formatCells="0"/>
  <mergeCells count="2">
    <mergeCell ref="A1:F1"/>
    <mergeCell ref="A39:E39"/>
  </mergeCells>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74E13"/>
    <pageSetUpPr fitToPage="1"/>
  </sheetPr>
  <dimension ref="A1:N992"/>
  <sheetViews>
    <sheetView tabSelected="1" topLeftCell="A28" zoomScale="80" zoomScaleNormal="80" workbookViewId="0">
      <selection activeCell="A39" sqref="A39:J39"/>
    </sheetView>
  </sheetViews>
  <sheetFormatPr defaultColWidth="14.42578125" defaultRowHeight="15" customHeight="1"/>
  <cols>
    <col min="1" max="1" width="25.7109375" style="71" customWidth="1"/>
    <col min="2" max="7" width="13.28515625" style="71" customWidth="1"/>
    <col min="8" max="8" width="19.140625" style="71" customWidth="1"/>
    <col min="9" max="12" width="13.28515625" style="71" customWidth="1"/>
    <col min="13" max="13" width="18.28515625" style="71" customWidth="1"/>
    <col min="14" max="14" width="94" style="71" customWidth="1"/>
    <col min="15" max="26" width="8.7109375" style="71" customWidth="1"/>
    <col min="27" max="16384" width="14.42578125" style="71"/>
  </cols>
  <sheetData>
    <row r="1" spans="1:14" ht="10.5" customHeight="1">
      <c r="A1" s="72"/>
      <c r="B1" s="72"/>
      <c r="C1" s="72"/>
      <c r="D1" s="72"/>
      <c r="E1" s="72"/>
      <c r="F1" s="72"/>
      <c r="G1" s="72"/>
      <c r="H1" s="72"/>
      <c r="I1" s="72"/>
      <c r="J1" s="72"/>
      <c r="K1" s="72"/>
      <c r="L1" s="72"/>
      <c r="M1" s="72"/>
      <c r="N1" s="72"/>
    </row>
    <row r="2" spans="1:14" ht="23.25" customHeight="1">
      <c r="A2" s="450" t="s">
        <v>285</v>
      </c>
      <c r="B2" s="451"/>
      <c r="C2" s="451"/>
      <c r="D2" s="451"/>
      <c r="E2" s="451"/>
      <c r="F2" s="451"/>
      <c r="G2" s="451"/>
      <c r="H2" s="451"/>
      <c r="I2" s="451"/>
      <c r="J2" s="451"/>
      <c r="K2" s="451"/>
      <c r="L2" s="451"/>
      <c r="M2" s="451"/>
      <c r="N2" s="452"/>
    </row>
    <row r="3" spans="1:14" ht="18" customHeight="1">
      <c r="A3" s="453" t="s">
        <v>286</v>
      </c>
      <c r="B3" s="451"/>
      <c r="C3" s="451"/>
      <c r="D3" s="451"/>
      <c r="E3" s="451"/>
      <c r="F3" s="451"/>
      <c r="G3" s="451"/>
      <c r="H3" s="451"/>
      <c r="I3" s="451"/>
      <c r="J3" s="451"/>
      <c r="K3" s="451"/>
      <c r="L3" s="451"/>
      <c r="M3" s="451"/>
      <c r="N3" s="452"/>
    </row>
    <row r="4" spans="1:14" ht="12" customHeight="1">
      <c r="A4" s="72"/>
      <c r="B4" s="72"/>
      <c r="C4" s="72"/>
      <c r="D4" s="72"/>
      <c r="E4" s="72"/>
      <c r="F4" s="72"/>
      <c r="G4" s="72"/>
      <c r="H4" s="72"/>
      <c r="I4" s="72"/>
      <c r="J4" s="72"/>
      <c r="K4" s="72"/>
      <c r="L4" s="72"/>
      <c r="M4" s="72"/>
      <c r="N4" s="72"/>
    </row>
    <row r="5" spans="1:14" ht="19.5" customHeight="1">
      <c r="A5" s="450" t="s">
        <v>287</v>
      </c>
      <c r="B5" s="451"/>
      <c r="C5" s="451"/>
      <c r="D5" s="451"/>
      <c r="E5" s="451"/>
      <c r="F5" s="451"/>
      <c r="G5" s="451"/>
      <c r="H5" s="451"/>
      <c r="I5" s="451"/>
      <c r="J5" s="451"/>
      <c r="K5" s="451"/>
      <c r="L5" s="451"/>
      <c r="M5" s="451"/>
      <c r="N5" s="452"/>
    </row>
    <row r="6" spans="1:14" ht="12" customHeight="1">
      <c r="A6" s="454"/>
      <c r="B6" s="451"/>
      <c r="C6" s="451"/>
      <c r="D6" s="451"/>
      <c r="E6" s="451"/>
      <c r="F6" s="451"/>
      <c r="G6" s="451"/>
      <c r="H6" s="451"/>
      <c r="I6" s="451"/>
      <c r="J6" s="451"/>
      <c r="K6" s="451"/>
      <c r="L6" s="101"/>
      <c r="M6" s="102"/>
      <c r="N6" s="103"/>
    </row>
    <row r="7" spans="1:14" ht="23.25" customHeight="1">
      <c r="A7" s="450" t="s">
        <v>288</v>
      </c>
      <c r="B7" s="451"/>
      <c r="C7" s="451"/>
      <c r="D7" s="451"/>
      <c r="E7" s="451"/>
      <c r="F7" s="451"/>
      <c r="G7" s="451"/>
      <c r="H7" s="451"/>
      <c r="I7" s="451"/>
      <c r="J7" s="451"/>
      <c r="K7" s="451"/>
      <c r="L7" s="451"/>
      <c r="M7" s="452"/>
      <c r="N7" s="103"/>
    </row>
    <row r="8" spans="1:14" ht="45" customHeight="1">
      <c r="A8" s="525" t="s">
        <v>289</v>
      </c>
      <c r="B8" s="458"/>
      <c r="C8" s="458"/>
      <c r="D8" s="459"/>
      <c r="E8" s="521" t="s">
        <v>290</v>
      </c>
      <c r="F8" s="455" t="s">
        <v>291</v>
      </c>
      <c r="G8" s="456"/>
      <c r="H8" s="463" t="s">
        <v>292</v>
      </c>
      <c r="I8" s="472" t="s">
        <v>293</v>
      </c>
      <c r="J8" s="463" t="s">
        <v>294</v>
      </c>
      <c r="K8" s="465" t="s">
        <v>295</v>
      </c>
      <c r="L8" s="465" t="s">
        <v>296</v>
      </c>
      <c r="M8" s="466" t="s">
        <v>297</v>
      </c>
      <c r="N8" s="529" t="s">
        <v>298</v>
      </c>
    </row>
    <row r="9" spans="1:14" ht="15.75" customHeight="1">
      <c r="A9" s="526"/>
      <c r="B9" s="527"/>
      <c r="C9" s="527"/>
      <c r="D9" s="528"/>
      <c r="E9" s="464"/>
      <c r="F9" s="73" t="s">
        <v>299</v>
      </c>
      <c r="G9" s="73" t="s">
        <v>300</v>
      </c>
      <c r="H9" s="464"/>
      <c r="I9" s="464"/>
      <c r="J9" s="464"/>
      <c r="K9" s="464"/>
      <c r="L9" s="464"/>
      <c r="M9" s="467"/>
      <c r="N9" s="530"/>
    </row>
    <row r="10" spans="1:14" ht="176.25" customHeight="1">
      <c r="A10" s="457" t="s">
        <v>301</v>
      </c>
      <c r="B10" s="458"/>
      <c r="C10" s="458"/>
      <c r="D10" s="459"/>
      <c r="E10" s="74">
        <f>522.3*2</f>
        <v>1044.5999999999999</v>
      </c>
      <c r="F10" s="75">
        <v>800</v>
      </c>
      <c r="G10" s="76">
        <v>1200</v>
      </c>
      <c r="H10" s="77">
        <v>800</v>
      </c>
      <c r="I10" s="104">
        <f t="shared" ref="I10" si="0">E10/H10</f>
        <v>1.3058000000000001</v>
      </c>
      <c r="J10" s="105">
        <f>'Planilha Agente de Limpeza'!F111</f>
        <v>2556.02</v>
      </c>
      <c r="K10" s="106">
        <f t="shared" ref="K10" si="1">1/H10*$J$10</f>
        <v>3.2</v>
      </c>
      <c r="L10" s="107">
        <f t="shared" ref="L10" si="2">E10*K10</f>
        <v>3342.72</v>
      </c>
      <c r="M10" s="468">
        <f>L11/E11</f>
        <v>3.2</v>
      </c>
      <c r="N10" s="108" t="s">
        <v>302</v>
      </c>
    </row>
    <row r="11" spans="1:14" ht="30">
      <c r="A11" s="460" t="s">
        <v>303</v>
      </c>
      <c r="B11" s="461"/>
      <c r="C11" s="461"/>
      <c r="D11" s="462"/>
      <c r="E11" s="78">
        <f>SUM(E10:E10)</f>
        <v>1044.5999999999999</v>
      </c>
      <c r="F11" s="79" t="s">
        <v>192</v>
      </c>
      <c r="G11" s="79" t="s">
        <v>192</v>
      </c>
      <c r="H11" s="80" t="s">
        <v>192</v>
      </c>
      <c r="I11" s="109">
        <f>SUM(I10:I10)</f>
        <v>1.3058000000000001</v>
      </c>
      <c r="J11" s="110" t="s">
        <v>192</v>
      </c>
      <c r="K11" s="111" t="s">
        <v>192</v>
      </c>
      <c r="L11" s="112">
        <f>SUM(L10:L10)</f>
        <v>3342.72</v>
      </c>
      <c r="M11" s="469"/>
      <c r="N11" s="113" t="s">
        <v>304</v>
      </c>
    </row>
    <row r="12" spans="1:14">
      <c r="A12" s="72"/>
      <c r="B12" s="72"/>
      <c r="C12" s="72"/>
      <c r="D12" s="72"/>
      <c r="E12" s="72"/>
      <c r="F12" s="72"/>
      <c r="G12" s="72"/>
      <c r="H12" s="72"/>
      <c r="I12" s="72"/>
      <c r="J12" s="72"/>
      <c r="K12" s="72"/>
      <c r="L12" s="114"/>
      <c r="M12" s="115"/>
      <c r="N12" s="72"/>
    </row>
    <row r="13" spans="1:14" ht="23.25" customHeight="1">
      <c r="A13" s="450" t="s">
        <v>305</v>
      </c>
      <c r="B13" s="451"/>
      <c r="C13" s="451"/>
      <c r="D13" s="451"/>
      <c r="E13" s="451"/>
      <c r="F13" s="451"/>
      <c r="G13" s="451"/>
      <c r="H13" s="451"/>
      <c r="I13" s="451"/>
      <c r="J13" s="451"/>
      <c r="K13" s="451"/>
      <c r="L13" s="451"/>
      <c r="M13" s="452"/>
      <c r="N13" s="103"/>
    </row>
    <row r="14" spans="1:14" ht="45" customHeight="1">
      <c r="A14" s="525" t="s">
        <v>289</v>
      </c>
      <c r="B14" s="458"/>
      <c r="C14" s="458"/>
      <c r="D14" s="459"/>
      <c r="E14" s="521" t="s">
        <v>290</v>
      </c>
      <c r="F14" s="455" t="s">
        <v>291</v>
      </c>
      <c r="G14" s="456"/>
      <c r="H14" s="463" t="s">
        <v>292</v>
      </c>
      <c r="I14" s="472" t="s">
        <v>293</v>
      </c>
      <c r="J14" s="463" t="s">
        <v>294</v>
      </c>
      <c r="K14" s="465" t="s">
        <v>295</v>
      </c>
      <c r="L14" s="465" t="s">
        <v>296</v>
      </c>
      <c r="M14" s="466" t="s">
        <v>297</v>
      </c>
      <c r="N14" s="529" t="s">
        <v>298</v>
      </c>
    </row>
    <row r="15" spans="1:14" ht="15.75" customHeight="1">
      <c r="A15" s="526"/>
      <c r="B15" s="527"/>
      <c r="C15" s="527"/>
      <c r="D15" s="528"/>
      <c r="E15" s="464"/>
      <c r="F15" s="73" t="s">
        <v>299</v>
      </c>
      <c r="G15" s="73" t="s">
        <v>300</v>
      </c>
      <c r="H15" s="464"/>
      <c r="I15" s="464"/>
      <c r="J15" s="464"/>
      <c r="K15" s="464"/>
      <c r="L15" s="464"/>
      <c r="M15" s="467"/>
      <c r="N15" s="530"/>
    </row>
    <row r="16" spans="1:14" ht="176.25" customHeight="1">
      <c r="A16" s="457" t="s">
        <v>306</v>
      </c>
      <c r="B16" s="458"/>
      <c r="C16" s="458"/>
      <c r="D16" s="459"/>
      <c r="E16" s="74">
        <f>64.58*2</f>
        <v>129.16</v>
      </c>
      <c r="F16" s="75">
        <v>360</v>
      </c>
      <c r="G16" s="76">
        <v>450</v>
      </c>
      <c r="H16" s="77">
        <v>360</v>
      </c>
      <c r="I16" s="104">
        <f t="shared" ref="I16" si="3">E16/H16</f>
        <v>0.35880000000000001</v>
      </c>
      <c r="J16" s="105">
        <f>'Planilha Agente de Limpeza'!F111</f>
        <v>2556.02</v>
      </c>
      <c r="K16" s="106">
        <f t="shared" ref="K16" si="4">1/H16*$J$10</f>
        <v>7.1</v>
      </c>
      <c r="L16" s="107">
        <f t="shared" ref="L16" si="5">E16*K16</f>
        <v>917.04</v>
      </c>
      <c r="M16" s="468">
        <f>L17/E17</f>
        <v>7.1</v>
      </c>
      <c r="N16" s="108" t="s">
        <v>302</v>
      </c>
    </row>
    <row r="17" spans="1:14" ht="30">
      <c r="A17" s="460" t="s">
        <v>303</v>
      </c>
      <c r="B17" s="461"/>
      <c r="C17" s="461"/>
      <c r="D17" s="462"/>
      <c r="E17" s="78">
        <f>SUM(E16:E16)</f>
        <v>129.16</v>
      </c>
      <c r="F17" s="79" t="s">
        <v>192</v>
      </c>
      <c r="G17" s="79" t="s">
        <v>192</v>
      </c>
      <c r="H17" s="80" t="s">
        <v>192</v>
      </c>
      <c r="I17" s="109">
        <f>SUM(I16:I16)</f>
        <v>0.35880000000000001</v>
      </c>
      <c r="J17" s="110" t="s">
        <v>192</v>
      </c>
      <c r="K17" s="111" t="s">
        <v>192</v>
      </c>
      <c r="L17" s="112">
        <f>SUM(L16:L16)</f>
        <v>917.04</v>
      </c>
      <c r="M17" s="469"/>
      <c r="N17" s="113" t="s">
        <v>304</v>
      </c>
    </row>
    <row r="18" spans="1:14">
      <c r="A18" s="72"/>
      <c r="B18" s="72"/>
      <c r="C18" s="72"/>
      <c r="D18" s="72"/>
      <c r="E18" s="72"/>
      <c r="F18" s="72"/>
      <c r="G18" s="72"/>
      <c r="H18" s="72"/>
      <c r="I18" s="72"/>
      <c r="J18" s="72"/>
      <c r="K18" s="72"/>
      <c r="L18" s="114"/>
      <c r="M18" s="115"/>
      <c r="N18" s="72"/>
    </row>
    <row r="19" spans="1:14" ht="23.25" customHeight="1">
      <c r="A19" s="450" t="s">
        <v>307</v>
      </c>
      <c r="B19" s="451"/>
      <c r="C19" s="451"/>
      <c r="D19" s="451"/>
      <c r="E19" s="451"/>
      <c r="F19" s="451"/>
      <c r="G19" s="451"/>
      <c r="H19" s="451"/>
      <c r="I19" s="451"/>
      <c r="J19" s="451"/>
      <c r="K19" s="451"/>
      <c r="L19" s="451"/>
      <c r="M19" s="452"/>
      <c r="N19" s="103"/>
    </row>
    <row r="20" spans="1:14" ht="42" customHeight="1">
      <c r="A20" s="525" t="s">
        <v>289</v>
      </c>
      <c r="B20" s="458"/>
      <c r="C20" s="458"/>
      <c r="D20" s="459"/>
      <c r="E20" s="521" t="s">
        <v>290</v>
      </c>
      <c r="F20" s="455" t="s">
        <v>291</v>
      </c>
      <c r="G20" s="456"/>
      <c r="H20" s="463" t="s">
        <v>292</v>
      </c>
      <c r="I20" s="472" t="s">
        <v>293</v>
      </c>
      <c r="J20" s="463" t="s">
        <v>294</v>
      </c>
      <c r="K20" s="465" t="s">
        <v>295</v>
      </c>
      <c r="L20" s="465" t="s">
        <v>296</v>
      </c>
      <c r="M20" s="466" t="s">
        <v>297</v>
      </c>
      <c r="N20" s="529" t="s">
        <v>298</v>
      </c>
    </row>
    <row r="21" spans="1:14" ht="15.75" customHeight="1">
      <c r="A21" s="526"/>
      <c r="B21" s="527"/>
      <c r="C21" s="527"/>
      <c r="D21" s="528"/>
      <c r="E21" s="464"/>
      <c r="F21" s="73" t="s">
        <v>299</v>
      </c>
      <c r="G21" s="73" t="s">
        <v>300</v>
      </c>
      <c r="H21" s="464"/>
      <c r="I21" s="464"/>
      <c r="J21" s="464"/>
      <c r="K21" s="464"/>
      <c r="L21" s="464"/>
      <c r="M21" s="467"/>
      <c r="N21" s="530"/>
    </row>
    <row r="22" spans="1:14" ht="15.75" customHeight="1">
      <c r="A22" s="470" t="s">
        <v>308</v>
      </c>
      <c r="B22" s="471"/>
      <c r="C22" s="471"/>
      <c r="D22" s="456"/>
      <c r="E22" s="81">
        <f>15*2</f>
        <v>30</v>
      </c>
      <c r="F22" s="82">
        <v>1800</v>
      </c>
      <c r="G22" s="82">
        <v>2700</v>
      </c>
      <c r="H22" s="83">
        <v>1800</v>
      </c>
      <c r="I22" s="116">
        <f>E22/H22</f>
        <v>1.67E-2</v>
      </c>
      <c r="J22" s="117">
        <f>J10</f>
        <v>2556.02</v>
      </c>
      <c r="K22" s="118">
        <f>1/H22*$J$22</f>
        <v>1.42</v>
      </c>
      <c r="L22" s="100">
        <f>E22*K22</f>
        <v>42.6</v>
      </c>
      <c r="M22" s="468">
        <f>L23/E23</f>
        <v>1.42</v>
      </c>
      <c r="N22" s="531" t="s">
        <v>309</v>
      </c>
    </row>
    <row r="23" spans="1:14" ht="13.5" customHeight="1">
      <c r="A23" s="473" t="s">
        <v>310</v>
      </c>
      <c r="B23" s="474"/>
      <c r="C23" s="474"/>
      <c r="D23" s="475"/>
      <c r="E23" s="84">
        <f>SUM(E20:E22)</f>
        <v>30</v>
      </c>
      <c r="F23" s="85" t="s">
        <v>192</v>
      </c>
      <c r="G23" s="85" t="s">
        <v>192</v>
      </c>
      <c r="H23" s="86" t="s">
        <v>192</v>
      </c>
      <c r="I23" s="96">
        <f>SUM(I20:I22)</f>
        <v>1.67E-2</v>
      </c>
      <c r="J23" s="119" t="s">
        <v>192</v>
      </c>
      <c r="K23" s="120" t="s">
        <v>192</v>
      </c>
      <c r="L23" s="86">
        <f>SUM(L20:L22)</f>
        <v>42.6</v>
      </c>
      <c r="M23" s="469"/>
      <c r="N23" s="530"/>
    </row>
    <row r="24" spans="1:14" ht="12" customHeight="1">
      <c r="A24" s="72"/>
      <c r="B24" s="87"/>
      <c r="C24" s="72"/>
      <c r="D24" s="72"/>
      <c r="E24" s="72"/>
      <c r="F24" s="72"/>
      <c r="G24" s="72"/>
      <c r="H24" s="72"/>
      <c r="I24" s="72"/>
      <c r="J24" s="72"/>
      <c r="K24" s="101"/>
      <c r="L24" s="101"/>
      <c r="M24" s="102"/>
      <c r="N24" s="121"/>
    </row>
    <row r="25" spans="1:14" ht="12" customHeight="1">
      <c r="A25" s="72"/>
      <c r="B25" s="87"/>
      <c r="C25" s="72"/>
      <c r="D25" s="72"/>
      <c r="E25" s="72"/>
      <c r="F25" s="72"/>
      <c r="G25" s="72"/>
      <c r="H25" s="72"/>
      <c r="I25" s="72"/>
      <c r="J25" s="72"/>
      <c r="K25" s="101"/>
      <c r="L25" s="101"/>
      <c r="M25" s="102"/>
      <c r="N25" s="121"/>
    </row>
    <row r="26" spans="1:14" ht="23.25" customHeight="1">
      <c r="A26" s="450" t="s">
        <v>311</v>
      </c>
      <c r="B26" s="451"/>
      <c r="C26" s="451"/>
      <c r="D26" s="451"/>
      <c r="E26" s="451"/>
      <c r="F26" s="451"/>
      <c r="G26" s="451"/>
      <c r="H26" s="451"/>
      <c r="I26" s="451"/>
      <c r="J26" s="451"/>
      <c r="K26" s="451"/>
      <c r="L26" s="451"/>
      <c r="M26" s="452"/>
      <c r="N26" s="103"/>
    </row>
    <row r="27" spans="1:14" ht="47.25" customHeight="1">
      <c r="A27" s="519" t="s">
        <v>289</v>
      </c>
      <c r="B27" s="521" t="s">
        <v>290</v>
      </c>
      <c r="C27" s="455" t="s">
        <v>291</v>
      </c>
      <c r="D27" s="456"/>
      <c r="E27" s="463" t="s">
        <v>292</v>
      </c>
      <c r="F27" s="463" t="s">
        <v>312</v>
      </c>
      <c r="G27" s="463" t="s">
        <v>313</v>
      </c>
      <c r="H27" s="463" t="s">
        <v>314</v>
      </c>
      <c r="I27" s="472" t="s">
        <v>293</v>
      </c>
      <c r="J27" s="465" t="s">
        <v>294</v>
      </c>
      <c r="K27" s="465" t="s">
        <v>295</v>
      </c>
      <c r="L27" s="465" t="s">
        <v>296</v>
      </c>
      <c r="M27" s="466" t="s">
        <v>297</v>
      </c>
      <c r="N27" s="529" t="s">
        <v>298</v>
      </c>
    </row>
    <row r="28" spans="1:14" ht="15.75" customHeight="1">
      <c r="A28" s="520"/>
      <c r="B28" s="464"/>
      <c r="C28" s="73" t="s">
        <v>299</v>
      </c>
      <c r="D28" s="73" t="s">
        <v>300</v>
      </c>
      <c r="E28" s="464"/>
      <c r="F28" s="464"/>
      <c r="G28" s="464"/>
      <c r="H28" s="464"/>
      <c r="I28" s="464"/>
      <c r="J28" s="464"/>
      <c r="K28" s="464"/>
      <c r="L28" s="464"/>
      <c r="M28" s="467"/>
      <c r="N28" s="530"/>
    </row>
    <row r="29" spans="1:14" ht="238.5" customHeight="1">
      <c r="A29" s="88" t="s">
        <v>315</v>
      </c>
      <c r="B29" s="89">
        <f>114*2</f>
        <v>228</v>
      </c>
      <c r="C29" s="90">
        <v>300</v>
      </c>
      <c r="D29" s="90">
        <v>380</v>
      </c>
      <c r="E29" s="91">
        <v>300</v>
      </c>
      <c r="F29" s="90">
        <v>16</v>
      </c>
      <c r="G29" s="90">
        <v>188.76</v>
      </c>
      <c r="H29" s="92">
        <f t="shared" ref="H29" si="6">1/E29*F29*1/G29</f>
        <v>2.825457371E-4</v>
      </c>
      <c r="I29" s="122">
        <f>B29/E29/25.3</f>
        <v>0.03</v>
      </c>
      <c r="J29" s="123">
        <f>J10</f>
        <v>2556.02</v>
      </c>
      <c r="K29" s="124">
        <f t="shared" ref="K29" si="7">H29*$J$29</f>
        <v>0.72</v>
      </c>
      <c r="L29" s="125">
        <f t="shared" ref="L29" si="8">B29*K29</f>
        <v>164.16</v>
      </c>
      <c r="M29" s="483">
        <f>L30/B30</f>
        <v>0.72</v>
      </c>
      <c r="N29" s="126" t="s">
        <v>316</v>
      </c>
    </row>
    <row r="30" spans="1:14" ht="48.75" customHeight="1">
      <c r="A30" s="93" t="s">
        <v>317</v>
      </c>
      <c r="B30" s="84">
        <f>SUM(B29:B29)</f>
        <v>228</v>
      </c>
      <c r="C30" s="94" t="s">
        <v>192</v>
      </c>
      <c r="D30" s="94" t="s">
        <v>192</v>
      </c>
      <c r="E30" s="84" t="s">
        <v>192</v>
      </c>
      <c r="F30" s="85" t="s">
        <v>192</v>
      </c>
      <c r="G30" s="95" t="s">
        <v>192</v>
      </c>
      <c r="H30" s="96" t="s">
        <v>192</v>
      </c>
      <c r="I30" s="96">
        <f>SUM(I29:I29)</f>
        <v>0.03</v>
      </c>
      <c r="J30" s="127" t="s">
        <v>192</v>
      </c>
      <c r="K30" s="120" t="s">
        <v>192</v>
      </c>
      <c r="L30" s="84">
        <f>SUM(L29:L29)</f>
        <v>164.16</v>
      </c>
      <c r="M30" s="469"/>
      <c r="N30" s="128" t="s">
        <v>318</v>
      </c>
    </row>
    <row r="31" spans="1:14" ht="15.75" customHeight="1">
      <c r="A31" s="97"/>
      <c r="B31" s="98"/>
      <c r="C31" s="99"/>
      <c r="D31" s="99"/>
      <c r="E31" s="99"/>
      <c r="F31" s="99"/>
      <c r="G31" s="99"/>
      <c r="H31" s="99"/>
      <c r="J31" s="99"/>
      <c r="K31" s="102"/>
      <c r="L31" s="102"/>
      <c r="M31" s="102"/>
      <c r="N31" s="102"/>
    </row>
    <row r="32" spans="1:14" ht="23.25" customHeight="1">
      <c r="A32" s="476" t="s">
        <v>319</v>
      </c>
      <c r="B32" s="477"/>
      <c r="C32" s="477"/>
      <c r="D32" s="477"/>
      <c r="E32" s="477"/>
      <c r="F32" s="477"/>
      <c r="G32" s="477"/>
      <c r="H32" s="477"/>
      <c r="I32" s="477"/>
      <c r="J32" s="477"/>
      <c r="K32" s="477"/>
      <c r="L32" s="477"/>
      <c r="M32" s="478"/>
      <c r="N32" s="102"/>
    </row>
    <row r="33" spans="1:14" ht="24" customHeight="1">
      <c r="A33" s="479" t="s">
        <v>320</v>
      </c>
      <c r="B33" s="477"/>
      <c r="C33" s="477"/>
      <c r="D33" s="480"/>
      <c r="E33" s="481" t="s">
        <v>321</v>
      </c>
      <c r="F33" s="477"/>
      <c r="G33" s="480"/>
      <c r="H33" s="481" t="s">
        <v>322</v>
      </c>
      <c r="I33" s="477"/>
      <c r="J33" s="480"/>
      <c r="K33" s="482" t="s">
        <v>323</v>
      </c>
      <c r="L33" s="477"/>
      <c r="M33" s="478"/>
      <c r="N33" s="129" t="s">
        <v>298</v>
      </c>
    </row>
    <row r="34" spans="1:14" ht="30.75" customHeight="1">
      <c r="A34" s="487" t="s">
        <v>324</v>
      </c>
      <c r="B34" s="488"/>
      <c r="C34" s="488"/>
      <c r="D34" s="489"/>
      <c r="E34" s="490">
        <f>E11</f>
        <v>1044.5999999999999</v>
      </c>
      <c r="F34" s="488"/>
      <c r="G34" s="489"/>
      <c r="H34" s="491">
        <f>M10</f>
        <v>3.2</v>
      </c>
      <c r="I34" s="488"/>
      <c r="J34" s="489"/>
      <c r="K34" s="491">
        <f t="shared" ref="K34" si="9">E34*H34</f>
        <v>3342.72</v>
      </c>
      <c r="L34" s="488"/>
      <c r="M34" s="492"/>
      <c r="N34" s="522" t="s">
        <v>325</v>
      </c>
    </row>
    <row r="35" spans="1:14" ht="30.75" customHeight="1">
      <c r="A35" s="493" t="s">
        <v>326</v>
      </c>
      <c r="B35" s="494"/>
      <c r="C35" s="494"/>
      <c r="D35" s="495"/>
      <c r="E35" s="496">
        <f>E16</f>
        <v>129.16</v>
      </c>
      <c r="F35" s="494"/>
      <c r="G35" s="495"/>
      <c r="H35" s="497">
        <f>M16</f>
        <v>7.1</v>
      </c>
      <c r="I35" s="494"/>
      <c r="J35" s="495"/>
      <c r="K35" s="497">
        <f>H35*E35</f>
        <v>917.04</v>
      </c>
      <c r="L35" s="494"/>
      <c r="M35" s="498"/>
      <c r="N35" s="523"/>
    </row>
    <row r="36" spans="1:14" ht="30.75" customHeight="1">
      <c r="A36" s="499" t="s">
        <v>327</v>
      </c>
      <c r="B36" s="485"/>
      <c r="C36" s="485"/>
      <c r="D36" s="500"/>
      <c r="E36" s="501">
        <f>E23</f>
        <v>30</v>
      </c>
      <c r="F36" s="485"/>
      <c r="G36" s="500"/>
      <c r="H36" s="484">
        <f>M22</f>
        <v>1.42</v>
      </c>
      <c r="I36" s="485"/>
      <c r="J36" s="500"/>
      <c r="K36" s="484">
        <f>L23</f>
        <v>42.6</v>
      </c>
      <c r="L36" s="485"/>
      <c r="M36" s="486"/>
      <c r="N36" s="524"/>
    </row>
    <row r="37" spans="1:14" ht="30.75" customHeight="1">
      <c r="A37" s="499" t="s">
        <v>328</v>
      </c>
      <c r="B37" s="485"/>
      <c r="C37" s="485"/>
      <c r="D37" s="500"/>
      <c r="E37" s="501">
        <f>B30</f>
        <v>228</v>
      </c>
      <c r="F37" s="485"/>
      <c r="G37" s="500"/>
      <c r="H37" s="484">
        <f>K29</f>
        <v>0.72</v>
      </c>
      <c r="I37" s="485"/>
      <c r="J37" s="500"/>
      <c r="K37" s="484">
        <f>L30</f>
        <v>164.16</v>
      </c>
      <c r="L37" s="485"/>
      <c r="M37" s="486"/>
      <c r="N37" s="524"/>
    </row>
    <row r="38" spans="1:14" ht="30.75" customHeight="1">
      <c r="A38" s="499" t="s">
        <v>329</v>
      </c>
      <c r="B38" s="485"/>
      <c r="C38" s="485"/>
      <c r="D38" s="500"/>
      <c r="E38" s="501" t="s">
        <v>192</v>
      </c>
      <c r="F38" s="485"/>
      <c r="G38" s="500"/>
      <c r="H38" s="484">
        <f>'Planilha Materiais'!F39</f>
        <v>3372.74</v>
      </c>
      <c r="I38" s="485"/>
      <c r="J38" s="500"/>
      <c r="K38" s="484">
        <f>H38</f>
        <v>3372.74</v>
      </c>
      <c r="L38" s="485"/>
      <c r="M38" s="486"/>
      <c r="N38" s="130"/>
    </row>
    <row r="39" spans="1:14" ht="20.100000000000001" customHeight="1">
      <c r="A39" s="502" t="s">
        <v>330</v>
      </c>
      <c r="B39" s="503"/>
      <c r="C39" s="503"/>
      <c r="D39" s="503"/>
      <c r="E39" s="503"/>
      <c r="F39" s="503"/>
      <c r="G39" s="503"/>
      <c r="H39" s="503"/>
      <c r="I39" s="503"/>
      <c r="J39" s="504"/>
      <c r="K39" s="505">
        <f>SUM(K34:M38)</f>
        <v>7839.26</v>
      </c>
      <c r="L39" s="503"/>
      <c r="M39" s="506"/>
      <c r="N39" s="131" t="s">
        <v>331</v>
      </c>
    </row>
    <row r="40" spans="1:14" ht="20.100000000000001" customHeight="1">
      <c r="A40" s="502" t="s">
        <v>332</v>
      </c>
      <c r="B40" s="503"/>
      <c r="C40" s="503"/>
      <c r="D40" s="503"/>
      <c r="E40" s="503"/>
      <c r="F40" s="503"/>
      <c r="G40" s="503"/>
      <c r="H40" s="503"/>
      <c r="I40" s="503"/>
      <c r="J40" s="504"/>
      <c r="K40" s="505">
        <f>(K39*12)</f>
        <v>94071.12</v>
      </c>
      <c r="L40" s="503"/>
      <c r="M40" s="506"/>
      <c r="N40" s="131" t="s">
        <v>333</v>
      </c>
    </row>
    <row r="41" spans="1:14" ht="20.100000000000001" customHeight="1">
      <c r="A41" s="507" t="s">
        <v>334</v>
      </c>
      <c r="B41" s="508"/>
      <c r="C41" s="508"/>
      <c r="D41" s="508"/>
      <c r="E41" s="508"/>
      <c r="F41" s="508"/>
      <c r="G41" s="508"/>
      <c r="H41" s="508"/>
      <c r="I41" s="508"/>
      <c r="J41" s="509"/>
      <c r="K41" s="510">
        <f>SUM(E34:G37)</f>
        <v>1431.76</v>
      </c>
      <c r="L41" s="508"/>
      <c r="M41" s="511"/>
      <c r="N41" s="131" t="s">
        <v>335</v>
      </c>
    </row>
    <row r="42" spans="1:14" ht="20.100000000000001" customHeight="1">
      <c r="A42" s="512" t="s">
        <v>336</v>
      </c>
      <c r="B42" s="513"/>
      <c r="C42" s="513"/>
      <c r="D42" s="513"/>
      <c r="E42" s="513"/>
      <c r="F42" s="513"/>
      <c r="G42" s="513"/>
      <c r="H42" s="513"/>
      <c r="I42" s="513"/>
      <c r="J42" s="514"/>
      <c r="K42" s="515">
        <f>I30+I23+I11+I16</f>
        <v>1.7113</v>
      </c>
      <c r="L42" s="513"/>
      <c r="M42" s="516"/>
      <c r="N42" s="131" t="s">
        <v>337</v>
      </c>
    </row>
    <row r="43" spans="1:14" ht="20.100000000000001" customHeight="1">
      <c r="A43" s="517" t="s">
        <v>338</v>
      </c>
      <c r="B43" s="508"/>
      <c r="C43" s="508"/>
      <c r="D43" s="508"/>
      <c r="E43" s="508"/>
      <c r="F43" s="508"/>
      <c r="G43" s="508"/>
      <c r="H43" s="508"/>
      <c r="I43" s="508"/>
      <c r="J43" s="509"/>
      <c r="K43" s="518">
        <f>ROUND(K42,0)</f>
        <v>2</v>
      </c>
      <c r="L43" s="508"/>
      <c r="M43" s="511"/>
      <c r="N43" s="131" t="s">
        <v>339</v>
      </c>
    </row>
    <row r="44" spans="1:14" ht="15.75" customHeight="1">
      <c r="N44" s="132"/>
    </row>
    <row r="45" spans="1:14" ht="15.75" customHeight="1">
      <c r="N45" s="132"/>
    </row>
    <row r="46" spans="1:14" ht="15.75" customHeight="1">
      <c r="N46" s="132"/>
    </row>
    <row r="47" spans="1:14" ht="15.75" customHeight="1">
      <c r="N47" s="132"/>
    </row>
    <row r="48" spans="1:14" ht="15.75" customHeight="1">
      <c r="N48" s="132"/>
    </row>
    <row r="49" spans="14:14" ht="15.75" customHeight="1">
      <c r="N49" s="132"/>
    </row>
    <row r="50" spans="14:14" ht="15.75" customHeight="1">
      <c r="N50" s="132"/>
    </row>
    <row r="51" spans="14:14" ht="15.75" customHeight="1">
      <c r="N51" s="132"/>
    </row>
    <row r="52" spans="14:14" ht="15.75" customHeight="1">
      <c r="N52" s="132"/>
    </row>
    <row r="53" spans="14:14" ht="15.75" customHeight="1">
      <c r="N53" s="132"/>
    </row>
    <row r="54" spans="14:14" ht="15.75" customHeight="1">
      <c r="N54" s="132"/>
    </row>
    <row r="55" spans="14:14" ht="15.75" customHeight="1">
      <c r="N55" s="132"/>
    </row>
    <row r="56" spans="14:14" ht="15.75" customHeight="1">
      <c r="N56" s="132"/>
    </row>
    <row r="57" spans="14:14" ht="15.75" customHeight="1">
      <c r="N57" s="132"/>
    </row>
    <row r="58" spans="14:14" ht="15.75" customHeight="1">
      <c r="N58" s="132"/>
    </row>
    <row r="59" spans="14:14" ht="15.75" customHeight="1">
      <c r="N59" s="132"/>
    </row>
    <row r="60" spans="14:14" ht="15.75" customHeight="1">
      <c r="N60" s="132"/>
    </row>
    <row r="61" spans="14:14" ht="15.75" customHeight="1">
      <c r="N61" s="132"/>
    </row>
    <row r="62" spans="14:14" ht="15.75" customHeight="1">
      <c r="N62" s="132"/>
    </row>
    <row r="63" spans="14:14" ht="15.75" customHeight="1">
      <c r="N63" s="132"/>
    </row>
    <row r="64" spans="14:14" ht="15.75" customHeight="1">
      <c r="N64" s="132"/>
    </row>
    <row r="65" spans="14:14" ht="15.75" customHeight="1">
      <c r="N65" s="132"/>
    </row>
    <row r="66" spans="14:14" ht="15.75" customHeight="1">
      <c r="N66" s="132"/>
    </row>
    <row r="67" spans="14:14" ht="15.75" customHeight="1">
      <c r="N67" s="132"/>
    </row>
    <row r="68" spans="14:14" ht="15.75" customHeight="1">
      <c r="N68" s="132"/>
    </row>
    <row r="69" spans="14:14" ht="15.75" customHeight="1">
      <c r="N69" s="132"/>
    </row>
    <row r="70" spans="14:14" ht="15.75" customHeight="1">
      <c r="N70" s="132"/>
    </row>
    <row r="71" spans="14:14" ht="15.75" customHeight="1">
      <c r="N71" s="132"/>
    </row>
    <row r="72" spans="14:14" ht="15.75" customHeight="1">
      <c r="N72" s="132"/>
    </row>
    <row r="73" spans="14:14" ht="15.75" customHeight="1">
      <c r="N73" s="132"/>
    </row>
    <row r="74" spans="14:14" ht="15.75" customHeight="1">
      <c r="N74" s="132"/>
    </row>
    <row r="75" spans="14:14" ht="15.75" customHeight="1">
      <c r="N75" s="132"/>
    </row>
    <row r="76" spans="14:14" ht="15.75" customHeight="1">
      <c r="N76" s="132"/>
    </row>
    <row r="77" spans="14:14" ht="15.75" customHeight="1">
      <c r="N77" s="132"/>
    </row>
    <row r="78" spans="14:14" ht="15.75" customHeight="1">
      <c r="N78" s="132"/>
    </row>
    <row r="79" spans="14:14" ht="15.75" customHeight="1">
      <c r="N79" s="132"/>
    </row>
    <row r="80" spans="14:14" ht="15.75" customHeight="1">
      <c r="N80" s="132"/>
    </row>
    <row r="81" spans="14:14" ht="15.75" customHeight="1">
      <c r="N81" s="132"/>
    </row>
    <row r="82" spans="14:14" ht="15.75" customHeight="1">
      <c r="N82" s="132"/>
    </row>
    <row r="83" spans="14:14" ht="15.75" customHeight="1">
      <c r="N83" s="132"/>
    </row>
    <row r="84" spans="14:14" ht="15.75" customHeight="1">
      <c r="N84" s="132"/>
    </row>
    <row r="85" spans="14:14" ht="15.75" customHeight="1">
      <c r="N85" s="132"/>
    </row>
    <row r="86" spans="14:14" ht="15.75" customHeight="1">
      <c r="N86" s="132"/>
    </row>
    <row r="87" spans="14:14" ht="15.75" customHeight="1">
      <c r="N87" s="132"/>
    </row>
    <row r="88" spans="14:14" ht="15.75" customHeight="1">
      <c r="N88" s="132"/>
    </row>
    <row r="89" spans="14:14" ht="15.75" customHeight="1">
      <c r="N89" s="132"/>
    </row>
    <row r="90" spans="14:14" ht="15.75" customHeight="1">
      <c r="N90" s="132"/>
    </row>
    <row r="91" spans="14:14" ht="15.75" customHeight="1">
      <c r="N91" s="132"/>
    </row>
    <row r="92" spans="14:14" ht="15.75" customHeight="1">
      <c r="N92" s="132"/>
    </row>
    <row r="93" spans="14:14" ht="15.75" customHeight="1">
      <c r="N93" s="132"/>
    </row>
    <row r="94" spans="14:14" ht="15.75" customHeight="1">
      <c r="N94" s="132"/>
    </row>
    <row r="95" spans="14:14" ht="15.75" customHeight="1">
      <c r="N95" s="132"/>
    </row>
    <row r="96" spans="14:14" ht="15.75" customHeight="1">
      <c r="N96" s="132"/>
    </row>
    <row r="97" spans="14:14" ht="15.75" customHeight="1">
      <c r="N97" s="132"/>
    </row>
    <row r="98" spans="14:14" ht="15.75" customHeight="1">
      <c r="N98" s="132"/>
    </row>
    <row r="99" spans="14:14" ht="15.75" customHeight="1">
      <c r="N99" s="132"/>
    </row>
    <row r="100" spans="14:14" ht="15.75" customHeight="1">
      <c r="N100" s="132"/>
    </row>
    <row r="101" spans="14:14" ht="15.75" customHeight="1">
      <c r="N101" s="132"/>
    </row>
    <row r="102" spans="14:14" ht="15.75" customHeight="1">
      <c r="N102" s="132"/>
    </row>
    <row r="103" spans="14:14" ht="15.75" customHeight="1">
      <c r="N103" s="132"/>
    </row>
    <row r="104" spans="14:14" ht="15.75" customHeight="1">
      <c r="N104" s="132"/>
    </row>
    <row r="105" spans="14:14" ht="15.75" customHeight="1">
      <c r="N105" s="132"/>
    </row>
    <row r="106" spans="14:14" ht="15.75" customHeight="1">
      <c r="N106" s="132"/>
    </row>
    <row r="107" spans="14:14" ht="15.75" customHeight="1">
      <c r="N107" s="132"/>
    </row>
    <row r="108" spans="14:14" ht="15.75" customHeight="1">
      <c r="N108" s="132"/>
    </row>
    <row r="109" spans="14:14" ht="15.75" customHeight="1">
      <c r="N109" s="132"/>
    </row>
    <row r="110" spans="14:14" ht="15.75" customHeight="1">
      <c r="N110" s="132"/>
    </row>
    <row r="111" spans="14:14" ht="15.75" customHeight="1">
      <c r="N111" s="132"/>
    </row>
    <row r="112" spans="14:14" ht="15.75" customHeight="1">
      <c r="N112" s="132"/>
    </row>
    <row r="113" spans="14:14" ht="15.75" customHeight="1">
      <c r="N113" s="132"/>
    </row>
    <row r="114" spans="14:14" ht="15.75" customHeight="1">
      <c r="N114" s="132"/>
    </row>
    <row r="115" spans="14:14" ht="15.75" customHeight="1">
      <c r="N115" s="132"/>
    </row>
    <row r="116" spans="14:14" ht="15.75" customHeight="1">
      <c r="N116" s="132"/>
    </row>
    <row r="117" spans="14:14" ht="15.75" customHeight="1">
      <c r="N117" s="132"/>
    </row>
    <row r="118" spans="14:14" ht="15.75" customHeight="1">
      <c r="N118" s="132"/>
    </row>
    <row r="119" spans="14:14" ht="15.75" customHeight="1">
      <c r="N119" s="132"/>
    </row>
    <row r="120" spans="14:14" ht="15.75" customHeight="1">
      <c r="N120" s="132"/>
    </row>
    <row r="121" spans="14:14" ht="15.75" customHeight="1">
      <c r="N121" s="132"/>
    </row>
    <row r="122" spans="14:14" ht="15.75" customHeight="1">
      <c r="N122" s="132"/>
    </row>
    <row r="123" spans="14:14" ht="15.75" customHeight="1">
      <c r="N123" s="132"/>
    </row>
    <row r="124" spans="14:14" ht="15.75" customHeight="1">
      <c r="N124" s="132"/>
    </row>
    <row r="125" spans="14:14" ht="15.75" customHeight="1">
      <c r="N125" s="132"/>
    </row>
    <row r="126" spans="14:14" ht="15.75" customHeight="1">
      <c r="N126" s="132"/>
    </row>
    <row r="127" spans="14:14" ht="15.75" customHeight="1">
      <c r="N127" s="132"/>
    </row>
    <row r="128" spans="14:14" ht="15.75" customHeight="1">
      <c r="N128" s="132"/>
    </row>
    <row r="129" spans="14:14" ht="15.75" customHeight="1">
      <c r="N129" s="132"/>
    </row>
    <row r="130" spans="14:14" ht="15.75" customHeight="1">
      <c r="N130" s="132"/>
    </row>
    <row r="131" spans="14:14" ht="15.75" customHeight="1">
      <c r="N131" s="132"/>
    </row>
    <row r="132" spans="14:14" ht="15.75" customHeight="1">
      <c r="N132" s="132"/>
    </row>
    <row r="133" spans="14:14" ht="15.75" customHeight="1">
      <c r="N133" s="132"/>
    </row>
    <row r="134" spans="14:14" ht="15.75" customHeight="1">
      <c r="N134" s="132"/>
    </row>
    <row r="135" spans="14:14" ht="15.75" customHeight="1">
      <c r="N135" s="132"/>
    </row>
    <row r="136" spans="14:14" ht="15.75" customHeight="1">
      <c r="N136" s="132"/>
    </row>
    <row r="137" spans="14:14" ht="15.75" customHeight="1">
      <c r="N137" s="132"/>
    </row>
    <row r="138" spans="14:14" ht="15.75" customHeight="1">
      <c r="N138" s="132"/>
    </row>
    <row r="139" spans="14:14" ht="15.75" customHeight="1">
      <c r="N139" s="132"/>
    </row>
    <row r="140" spans="14:14" ht="15.75" customHeight="1">
      <c r="N140" s="132"/>
    </row>
    <row r="141" spans="14:14" ht="15.75" customHeight="1">
      <c r="N141" s="132"/>
    </row>
    <row r="142" spans="14:14" ht="15.75" customHeight="1">
      <c r="N142" s="132"/>
    </row>
    <row r="143" spans="14:14" ht="15.75" customHeight="1">
      <c r="N143" s="132"/>
    </row>
    <row r="144" spans="14:14" ht="15.75" customHeight="1">
      <c r="N144" s="132"/>
    </row>
    <row r="145" spans="14:14" ht="15.75" customHeight="1">
      <c r="N145" s="132"/>
    </row>
    <row r="146" spans="14:14" ht="15.75" customHeight="1">
      <c r="N146" s="132"/>
    </row>
    <row r="147" spans="14:14" ht="15.75" customHeight="1">
      <c r="N147" s="132"/>
    </row>
    <row r="148" spans="14:14" ht="15.75" customHeight="1">
      <c r="N148" s="132"/>
    </row>
    <row r="149" spans="14:14" ht="15.75" customHeight="1">
      <c r="N149" s="132"/>
    </row>
    <row r="150" spans="14:14" ht="15.75" customHeight="1">
      <c r="N150" s="132"/>
    </row>
    <row r="151" spans="14:14" ht="15.75" customHeight="1">
      <c r="N151" s="132"/>
    </row>
    <row r="152" spans="14:14" ht="15.75" customHeight="1">
      <c r="N152" s="132"/>
    </row>
    <row r="153" spans="14:14" ht="15.75" customHeight="1">
      <c r="N153" s="132"/>
    </row>
    <row r="154" spans="14:14" ht="15.75" customHeight="1">
      <c r="N154" s="132"/>
    </row>
    <row r="155" spans="14:14" ht="15.75" customHeight="1">
      <c r="N155" s="132"/>
    </row>
    <row r="156" spans="14:14" ht="15.75" customHeight="1">
      <c r="N156" s="132"/>
    </row>
    <row r="157" spans="14:14" ht="15.75" customHeight="1">
      <c r="N157" s="132"/>
    </row>
    <row r="158" spans="14:14" ht="15.75" customHeight="1">
      <c r="N158" s="132"/>
    </row>
    <row r="159" spans="14:14" ht="15.75" customHeight="1">
      <c r="N159" s="132"/>
    </row>
    <row r="160" spans="14:14" ht="15.75" customHeight="1">
      <c r="N160" s="132"/>
    </row>
    <row r="161" spans="14:14" ht="15.75" customHeight="1">
      <c r="N161" s="132"/>
    </row>
    <row r="162" spans="14:14" ht="15.75" customHeight="1">
      <c r="N162" s="132"/>
    </row>
    <row r="163" spans="14:14" ht="15.75" customHeight="1">
      <c r="N163" s="132"/>
    </row>
    <row r="164" spans="14:14" ht="15.75" customHeight="1">
      <c r="N164" s="132"/>
    </row>
    <row r="165" spans="14:14" ht="15.75" customHeight="1">
      <c r="N165" s="132"/>
    </row>
    <row r="166" spans="14:14" ht="15.75" customHeight="1">
      <c r="N166" s="132"/>
    </row>
    <row r="167" spans="14:14" ht="15.75" customHeight="1">
      <c r="N167" s="132"/>
    </row>
    <row r="168" spans="14:14" ht="15.75" customHeight="1">
      <c r="N168" s="132"/>
    </row>
    <row r="169" spans="14:14" ht="15.75" customHeight="1">
      <c r="N169" s="132"/>
    </row>
    <row r="170" spans="14:14" ht="15.75" customHeight="1">
      <c r="N170" s="132"/>
    </row>
    <row r="171" spans="14:14" ht="15.75" customHeight="1">
      <c r="N171" s="132"/>
    </row>
    <row r="172" spans="14:14" ht="15.75" customHeight="1">
      <c r="N172" s="132"/>
    </row>
    <row r="173" spans="14:14" ht="15.75" customHeight="1">
      <c r="N173" s="132"/>
    </row>
    <row r="174" spans="14:14" ht="15.75" customHeight="1">
      <c r="N174" s="132"/>
    </row>
    <row r="175" spans="14:14" ht="15.75" customHeight="1">
      <c r="N175" s="132"/>
    </row>
    <row r="176" spans="14:14" ht="15.75" customHeight="1">
      <c r="N176" s="132"/>
    </row>
    <row r="177" spans="14:14" ht="15.75" customHeight="1">
      <c r="N177" s="132"/>
    </row>
    <row r="178" spans="14:14" ht="15.75" customHeight="1">
      <c r="N178" s="132"/>
    </row>
    <row r="179" spans="14:14" ht="15.75" customHeight="1">
      <c r="N179" s="132"/>
    </row>
    <row r="180" spans="14:14" ht="15.75" customHeight="1">
      <c r="N180" s="132"/>
    </row>
    <row r="181" spans="14:14" ht="15.75" customHeight="1">
      <c r="N181" s="132"/>
    </row>
    <row r="182" spans="14:14" ht="15.75" customHeight="1">
      <c r="N182" s="132"/>
    </row>
    <row r="183" spans="14:14" ht="15.75" customHeight="1">
      <c r="N183" s="132"/>
    </row>
    <row r="184" spans="14:14" ht="15.75" customHeight="1">
      <c r="N184" s="132"/>
    </row>
    <row r="185" spans="14:14" ht="15.75" customHeight="1">
      <c r="N185" s="132"/>
    </row>
    <row r="186" spans="14:14" ht="15.75" customHeight="1">
      <c r="N186" s="132"/>
    </row>
    <row r="187" spans="14:14" ht="15.75" customHeight="1">
      <c r="N187" s="132"/>
    </row>
    <row r="188" spans="14:14" ht="15.75" customHeight="1">
      <c r="N188" s="132"/>
    </row>
    <row r="189" spans="14:14" ht="15.75" customHeight="1">
      <c r="N189" s="132"/>
    </row>
    <row r="190" spans="14:14" ht="15.75" customHeight="1">
      <c r="N190" s="132"/>
    </row>
    <row r="191" spans="14:14" ht="15.75" customHeight="1">
      <c r="N191" s="132"/>
    </row>
    <row r="192" spans="14:14" ht="15.75" customHeight="1">
      <c r="N192" s="132"/>
    </row>
    <row r="193" spans="14:14" ht="15.75" customHeight="1">
      <c r="N193" s="132"/>
    </row>
    <row r="194" spans="14:14" ht="15.75" customHeight="1">
      <c r="N194" s="132"/>
    </row>
    <row r="195" spans="14:14" ht="15.75" customHeight="1">
      <c r="N195" s="132"/>
    </row>
    <row r="196" spans="14:14" ht="15.75" customHeight="1">
      <c r="N196" s="132"/>
    </row>
    <row r="197" spans="14:14" ht="15.75" customHeight="1">
      <c r="N197" s="132"/>
    </row>
    <row r="198" spans="14:14" ht="15.75" customHeight="1">
      <c r="N198" s="132"/>
    </row>
    <row r="199" spans="14:14" ht="15.75" customHeight="1">
      <c r="N199" s="132"/>
    </row>
    <row r="200" spans="14:14" ht="15.75" customHeight="1">
      <c r="N200" s="132"/>
    </row>
    <row r="201" spans="14:14" ht="15.75" customHeight="1">
      <c r="N201" s="132"/>
    </row>
    <row r="202" spans="14:14" ht="15.75" customHeight="1">
      <c r="N202" s="132"/>
    </row>
    <row r="203" spans="14:14" ht="15.75" customHeight="1">
      <c r="N203" s="132"/>
    </row>
    <row r="204" spans="14:14" ht="15.75" customHeight="1">
      <c r="N204" s="132"/>
    </row>
    <row r="205" spans="14:14" ht="15.75" customHeight="1">
      <c r="N205" s="132"/>
    </row>
    <row r="206" spans="14:14" ht="15.75" customHeight="1">
      <c r="N206" s="132"/>
    </row>
    <row r="207" spans="14:14" ht="15.75" customHeight="1">
      <c r="N207" s="132"/>
    </row>
    <row r="208" spans="14:14" ht="15.75" customHeight="1">
      <c r="N208" s="132"/>
    </row>
    <row r="209" spans="14:14" ht="15.75" customHeight="1">
      <c r="N209" s="132"/>
    </row>
    <row r="210" spans="14:14" ht="15.75" customHeight="1">
      <c r="N210" s="132"/>
    </row>
    <row r="211" spans="14:14" ht="15.75" customHeight="1">
      <c r="N211" s="132"/>
    </row>
    <row r="212" spans="14:14" ht="15.75" customHeight="1">
      <c r="N212" s="132"/>
    </row>
    <row r="213" spans="14:14" ht="15.75" customHeight="1">
      <c r="N213" s="132"/>
    </row>
    <row r="214" spans="14:14" ht="15.75" customHeight="1">
      <c r="N214" s="132"/>
    </row>
    <row r="215" spans="14:14" ht="15.75" customHeight="1">
      <c r="N215" s="132"/>
    </row>
    <row r="216" spans="14:14" ht="15.75" customHeight="1">
      <c r="N216" s="132"/>
    </row>
    <row r="217" spans="14:14" ht="15.75" customHeight="1">
      <c r="N217" s="132"/>
    </row>
    <row r="218" spans="14:14" ht="15.75" customHeight="1">
      <c r="N218" s="132"/>
    </row>
    <row r="219" spans="14:14" ht="15.75" customHeight="1">
      <c r="N219" s="132"/>
    </row>
    <row r="220" spans="14:14" ht="15.75" customHeight="1">
      <c r="N220" s="132"/>
    </row>
    <row r="221" spans="14:14" ht="15.75" customHeight="1">
      <c r="N221" s="132"/>
    </row>
    <row r="222" spans="14:14" ht="15.75" customHeight="1">
      <c r="N222" s="132"/>
    </row>
    <row r="223" spans="14:14" ht="15.75" customHeight="1">
      <c r="N223" s="132"/>
    </row>
    <row r="224" spans="14:14" ht="15.75" customHeight="1">
      <c r="N224" s="132"/>
    </row>
    <row r="225" spans="14:14" ht="15.75" customHeight="1">
      <c r="N225" s="132"/>
    </row>
    <row r="226" spans="14:14" ht="15.75" customHeight="1">
      <c r="N226" s="132"/>
    </row>
    <row r="227" spans="14:14" ht="15.75" customHeight="1">
      <c r="N227" s="132"/>
    </row>
    <row r="228" spans="14:14" ht="15.75" customHeight="1">
      <c r="N228" s="132"/>
    </row>
    <row r="229" spans="14:14" ht="15.75" customHeight="1">
      <c r="N229" s="132"/>
    </row>
    <row r="230" spans="14:14" ht="15.75" customHeight="1">
      <c r="N230" s="132"/>
    </row>
    <row r="231" spans="14:14" ht="15.75" customHeight="1">
      <c r="N231" s="132"/>
    </row>
    <row r="232" spans="14:14" ht="15.75" customHeight="1">
      <c r="N232" s="132"/>
    </row>
    <row r="233" spans="14:14" ht="15.75" customHeight="1">
      <c r="N233" s="132"/>
    </row>
    <row r="234" spans="14:14" ht="15.75" customHeight="1">
      <c r="N234" s="132"/>
    </row>
    <row r="235" spans="14:14" ht="15.75" customHeight="1">
      <c r="N235" s="132"/>
    </row>
    <row r="236" spans="14:14" ht="15.75" customHeight="1">
      <c r="N236" s="132"/>
    </row>
    <row r="237" spans="14:14" ht="15.75" customHeight="1">
      <c r="N237" s="132"/>
    </row>
    <row r="238" spans="14:14" ht="15.75" customHeight="1">
      <c r="N238" s="132"/>
    </row>
    <row r="239" spans="14:14" ht="15.75" customHeight="1">
      <c r="N239" s="132"/>
    </row>
    <row r="240" spans="14:14" ht="15.75" customHeight="1">
      <c r="N240" s="132"/>
    </row>
    <row r="241" spans="14:14" ht="15.75" customHeight="1">
      <c r="N241" s="132"/>
    </row>
    <row r="242" spans="14:14" ht="15.75" customHeight="1">
      <c r="N242" s="132"/>
    </row>
    <row r="243" spans="14:14" ht="15.75" customHeight="1">
      <c r="N243" s="132"/>
    </row>
    <row r="244" spans="14:14" ht="15.75" customHeight="1">
      <c r="N244" s="132"/>
    </row>
    <row r="245" spans="14:14" ht="15.75" customHeight="1">
      <c r="N245" s="132"/>
    </row>
    <row r="246" spans="14:14" ht="15.75" customHeight="1">
      <c r="N246" s="132"/>
    </row>
    <row r="247" spans="14:14" ht="15.75" customHeight="1">
      <c r="N247" s="132"/>
    </row>
    <row r="248" spans="14:14" ht="15.75" customHeight="1">
      <c r="N248" s="132"/>
    </row>
    <row r="249" spans="14:14" ht="15.75" customHeight="1">
      <c r="N249" s="132"/>
    </row>
    <row r="250" spans="14:14" ht="15.75" customHeight="1">
      <c r="N250" s="132"/>
    </row>
    <row r="251" spans="14:14" ht="15.75" customHeight="1">
      <c r="N251" s="132"/>
    </row>
    <row r="252" spans="14:14" ht="15.75" customHeight="1">
      <c r="N252" s="132"/>
    </row>
    <row r="253" spans="14:14" ht="15.75" customHeight="1">
      <c r="N253" s="132"/>
    </row>
    <row r="254" spans="14:14" ht="15.75" customHeight="1">
      <c r="N254" s="132"/>
    </row>
    <row r="255" spans="14:14" ht="15.75" customHeight="1">
      <c r="N255" s="132"/>
    </row>
    <row r="256" spans="14:14" ht="15.75" customHeight="1">
      <c r="N256" s="132"/>
    </row>
    <row r="257" spans="14:14" ht="15.75" customHeight="1">
      <c r="N257" s="132"/>
    </row>
    <row r="258" spans="14:14" ht="15.75" customHeight="1">
      <c r="N258" s="132"/>
    </row>
    <row r="259" spans="14:14" ht="15.75" customHeight="1">
      <c r="N259" s="132"/>
    </row>
    <row r="260" spans="14:14" ht="15.75" customHeight="1">
      <c r="N260" s="132"/>
    </row>
    <row r="261" spans="14:14" ht="15.75" customHeight="1">
      <c r="N261" s="132"/>
    </row>
    <row r="262" spans="14:14" ht="15.75" customHeight="1">
      <c r="N262" s="132"/>
    </row>
    <row r="263" spans="14:14" ht="15.75" customHeight="1">
      <c r="N263" s="132"/>
    </row>
    <row r="264" spans="14:14" ht="15.75" customHeight="1">
      <c r="N264" s="132"/>
    </row>
    <row r="265" spans="14:14" ht="15.75" customHeight="1">
      <c r="N265" s="132"/>
    </row>
    <row r="266" spans="14:14" ht="15.75" customHeight="1">
      <c r="N266" s="132"/>
    </row>
    <row r="267" spans="14:14" ht="15.75" customHeight="1">
      <c r="N267" s="132"/>
    </row>
    <row r="268" spans="14:14" ht="15.75" customHeight="1">
      <c r="N268" s="132"/>
    </row>
    <row r="269" spans="14:14" ht="15.75" customHeight="1">
      <c r="N269" s="132"/>
    </row>
    <row r="270" spans="14:14" ht="15.75" customHeight="1">
      <c r="N270" s="132"/>
    </row>
    <row r="271" spans="14:14" ht="15.75" customHeight="1">
      <c r="N271" s="132"/>
    </row>
    <row r="272" spans="14:14" ht="15.75" customHeight="1">
      <c r="N272" s="132"/>
    </row>
    <row r="273" spans="14:14" ht="15.75" customHeight="1">
      <c r="N273" s="132"/>
    </row>
    <row r="274" spans="14:14" ht="15.75" customHeight="1">
      <c r="N274" s="132"/>
    </row>
    <row r="275" spans="14:14" ht="15.75" customHeight="1">
      <c r="N275" s="132"/>
    </row>
    <row r="276" spans="14:14" ht="15.75" customHeight="1">
      <c r="N276" s="132"/>
    </row>
    <row r="277" spans="14:14" ht="15.75" customHeight="1">
      <c r="N277" s="132"/>
    </row>
    <row r="278" spans="14:14" ht="15.75" customHeight="1">
      <c r="N278" s="132"/>
    </row>
    <row r="279" spans="14:14" ht="15.75" customHeight="1">
      <c r="N279" s="132"/>
    </row>
    <row r="280" spans="14:14" ht="15.75" customHeight="1">
      <c r="N280" s="132"/>
    </row>
    <row r="281" spans="14:14" ht="15.75" customHeight="1">
      <c r="N281" s="132"/>
    </row>
    <row r="282" spans="14:14" ht="15.75" customHeight="1">
      <c r="N282" s="132"/>
    </row>
    <row r="283" spans="14:14" ht="15.75" customHeight="1">
      <c r="N283" s="132"/>
    </row>
    <row r="284" spans="14:14" ht="15.75" customHeight="1">
      <c r="N284" s="132"/>
    </row>
    <row r="285" spans="14:14" ht="15.75" customHeight="1">
      <c r="N285" s="132"/>
    </row>
    <row r="286" spans="14:14" ht="15.75" customHeight="1">
      <c r="N286" s="132"/>
    </row>
    <row r="287" spans="14:14" ht="15.75" customHeight="1">
      <c r="N287" s="132"/>
    </row>
    <row r="288" spans="14:14" ht="15.75" customHeight="1">
      <c r="N288" s="132"/>
    </row>
    <row r="289" spans="14:14" ht="15.75" customHeight="1">
      <c r="N289" s="132"/>
    </row>
    <row r="290" spans="14:14" ht="15.75" customHeight="1">
      <c r="N290" s="132"/>
    </row>
    <row r="291" spans="14:14" ht="15.75" customHeight="1">
      <c r="N291" s="132"/>
    </row>
    <row r="292" spans="14:14" ht="15.75" customHeight="1">
      <c r="N292" s="132"/>
    </row>
    <row r="293" spans="14:14" ht="15.75" customHeight="1">
      <c r="N293" s="132"/>
    </row>
    <row r="294" spans="14:14" ht="15.75" customHeight="1">
      <c r="N294" s="132"/>
    </row>
    <row r="295" spans="14:14" ht="15.75" customHeight="1">
      <c r="N295" s="132"/>
    </row>
    <row r="296" spans="14:14" ht="15.75" customHeight="1">
      <c r="N296" s="132"/>
    </row>
    <row r="297" spans="14:14" ht="15.75" customHeight="1">
      <c r="N297" s="132"/>
    </row>
    <row r="298" spans="14:14" ht="15.75" customHeight="1">
      <c r="N298" s="132"/>
    </row>
    <row r="299" spans="14:14" ht="15.75" customHeight="1">
      <c r="N299" s="132"/>
    </row>
    <row r="300" spans="14:14" ht="15.75" customHeight="1">
      <c r="N300" s="132"/>
    </row>
    <row r="301" spans="14:14" ht="15.75" customHeight="1">
      <c r="N301" s="132"/>
    </row>
    <row r="302" spans="14:14" ht="15.75" customHeight="1">
      <c r="N302" s="132"/>
    </row>
    <row r="303" spans="14:14" ht="15.75" customHeight="1">
      <c r="N303" s="132"/>
    </row>
    <row r="304" spans="14:14" ht="15.75" customHeight="1">
      <c r="N304" s="132"/>
    </row>
    <row r="305" spans="14:14" ht="15.75" customHeight="1">
      <c r="N305" s="132"/>
    </row>
    <row r="306" spans="14:14" ht="15.75" customHeight="1">
      <c r="N306" s="132"/>
    </row>
    <row r="307" spans="14:14" ht="15.75" customHeight="1">
      <c r="N307" s="132"/>
    </row>
    <row r="308" spans="14:14" ht="15.75" customHeight="1">
      <c r="N308" s="132"/>
    </row>
    <row r="309" spans="14:14" ht="15.75" customHeight="1">
      <c r="N309" s="132"/>
    </row>
    <row r="310" spans="14:14" ht="15.75" customHeight="1">
      <c r="N310" s="132"/>
    </row>
    <row r="311" spans="14:14" ht="15.75" customHeight="1">
      <c r="N311" s="132"/>
    </row>
    <row r="312" spans="14:14" ht="15.75" customHeight="1">
      <c r="N312" s="132"/>
    </row>
    <row r="313" spans="14:14" ht="15.75" customHeight="1">
      <c r="N313" s="132"/>
    </row>
    <row r="314" spans="14:14" ht="15.75" customHeight="1">
      <c r="N314" s="132"/>
    </row>
    <row r="315" spans="14:14" ht="15.75" customHeight="1">
      <c r="N315" s="132"/>
    </row>
    <row r="316" spans="14:14" ht="15.75" customHeight="1">
      <c r="N316" s="132"/>
    </row>
    <row r="317" spans="14:14" ht="15.75" customHeight="1">
      <c r="N317" s="132"/>
    </row>
    <row r="318" spans="14:14" ht="15.75" customHeight="1">
      <c r="N318" s="132"/>
    </row>
    <row r="319" spans="14:14" ht="15.75" customHeight="1">
      <c r="N319" s="132"/>
    </row>
    <row r="320" spans="14:14" ht="15.75" customHeight="1">
      <c r="N320" s="132"/>
    </row>
    <row r="321" spans="14:14" ht="15.75" customHeight="1">
      <c r="N321" s="132"/>
    </row>
    <row r="322" spans="14:14" ht="15.75" customHeight="1">
      <c r="N322" s="132"/>
    </row>
    <row r="323" spans="14:14" ht="15.75" customHeight="1">
      <c r="N323" s="132"/>
    </row>
    <row r="324" spans="14:14" ht="15.75" customHeight="1">
      <c r="N324" s="132"/>
    </row>
    <row r="325" spans="14:14" ht="15.75" customHeight="1">
      <c r="N325" s="132"/>
    </row>
    <row r="326" spans="14:14" ht="15.75" customHeight="1">
      <c r="N326" s="132"/>
    </row>
    <row r="327" spans="14:14" ht="15.75" customHeight="1">
      <c r="N327" s="132"/>
    </row>
    <row r="328" spans="14:14" ht="15.75" customHeight="1">
      <c r="N328" s="132"/>
    </row>
    <row r="329" spans="14:14" ht="15.75" customHeight="1">
      <c r="N329" s="132"/>
    </row>
    <row r="330" spans="14:14" ht="15.75" customHeight="1">
      <c r="N330" s="132"/>
    </row>
    <row r="331" spans="14:14" ht="15.75" customHeight="1">
      <c r="N331" s="132"/>
    </row>
    <row r="332" spans="14:14" ht="15.75" customHeight="1">
      <c r="N332" s="132"/>
    </row>
    <row r="333" spans="14:14" ht="15.75" customHeight="1">
      <c r="N333" s="132"/>
    </row>
    <row r="334" spans="14:14" ht="15.75" customHeight="1">
      <c r="N334" s="132"/>
    </row>
    <row r="335" spans="14:14" ht="15.75" customHeight="1">
      <c r="N335" s="132"/>
    </row>
    <row r="336" spans="14:14" ht="15.75" customHeight="1">
      <c r="N336" s="132"/>
    </row>
    <row r="337" spans="14:14" ht="15.75" customHeight="1">
      <c r="N337" s="132"/>
    </row>
    <row r="338" spans="14:14" ht="15.75" customHeight="1">
      <c r="N338" s="132"/>
    </row>
    <row r="339" spans="14:14" ht="15.75" customHeight="1">
      <c r="N339" s="132"/>
    </row>
    <row r="340" spans="14:14" ht="15.75" customHeight="1">
      <c r="N340" s="132"/>
    </row>
    <row r="341" spans="14:14" ht="15.75" customHeight="1">
      <c r="N341" s="132"/>
    </row>
    <row r="342" spans="14:14" ht="15.75" customHeight="1">
      <c r="N342" s="132"/>
    </row>
    <row r="343" spans="14:14" ht="15.75" customHeight="1">
      <c r="N343" s="132"/>
    </row>
    <row r="344" spans="14:14" ht="15.75" customHeight="1">
      <c r="N344" s="132"/>
    </row>
    <row r="345" spans="14:14" ht="15.75" customHeight="1">
      <c r="N345" s="132"/>
    </row>
    <row r="346" spans="14:14" ht="15.75" customHeight="1">
      <c r="N346" s="132"/>
    </row>
    <row r="347" spans="14:14" ht="15.75" customHeight="1">
      <c r="N347" s="132"/>
    </row>
    <row r="348" spans="14:14" ht="15.75" customHeight="1">
      <c r="N348" s="132"/>
    </row>
    <row r="349" spans="14:14" ht="15.75" customHeight="1">
      <c r="N349" s="132"/>
    </row>
    <row r="350" spans="14:14" ht="15.75" customHeight="1">
      <c r="N350" s="132"/>
    </row>
    <row r="351" spans="14:14" ht="15.75" customHeight="1">
      <c r="N351" s="132"/>
    </row>
    <row r="352" spans="14:14" ht="15.75" customHeight="1">
      <c r="N352" s="132"/>
    </row>
    <row r="353" spans="14:14" ht="15.75" customHeight="1">
      <c r="N353" s="132"/>
    </row>
    <row r="354" spans="14:14" ht="15.75" customHeight="1">
      <c r="N354" s="132"/>
    </row>
    <row r="355" spans="14:14" ht="15.75" customHeight="1">
      <c r="N355" s="132"/>
    </row>
    <row r="356" spans="14:14" ht="15.75" customHeight="1">
      <c r="N356" s="132"/>
    </row>
    <row r="357" spans="14:14" ht="15.75" customHeight="1">
      <c r="N357" s="132"/>
    </row>
    <row r="358" spans="14:14" ht="15.75" customHeight="1">
      <c r="N358" s="132"/>
    </row>
    <row r="359" spans="14:14" ht="15.75" customHeight="1">
      <c r="N359" s="132"/>
    </row>
    <row r="360" spans="14:14" ht="15.75" customHeight="1">
      <c r="N360" s="132"/>
    </row>
    <row r="361" spans="14:14" ht="15.75" customHeight="1">
      <c r="N361" s="132"/>
    </row>
    <row r="362" spans="14:14" ht="15.75" customHeight="1">
      <c r="N362" s="132"/>
    </row>
    <row r="363" spans="14:14" ht="15.75" customHeight="1">
      <c r="N363" s="132"/>
    </row>
    <row r="364" spans="14:14" ht="15.75" customHeight="1">
      <c r="N364" s="132"/>
    </row>
    <row r="365" spans="14:14" ht="15.75" customHeight="1">
      <c r="N365" s="132"/>
    </row>
    <row r="366" spans="14:14" ht="15.75" customHeight="1">
      <c r="N366" s="132"/>
    </row>
    <row r="367" spans="14:14" ht="15.75" customHeight="1">
      <c r="N367" s="132"/>
    </row>
    <row r="368" spans="14:14" ht="15.75" customHeight="1">
      <c r="N368" s="132"/>
    </row>
    <row r="369" spans="14:14" ht="15.75" customHeight="1">
      <c r="N369" s="132"/>
    </row>
    <row r="370" spans="14:14" ht="15.75" customHeight="1">
      <c r="N370" s="132"/>
    </row>
    <row r="371" spans="14:14" ht="15.75" customHeight="1">
      <c r="N371" s="132"/>
    </row>
    <row r="372" spans="14:14" ht="15.75" customHeight="1">
      <c r="N372" s="132"/>
    </row>
    <row r="373" spans="14:14" ht="15.75" customHeight="1">
      <c r="N373" s="132"/>
    </row>
    <row r="374" spans="14:14" ht="15.75" customHeight="1">
      <c r="N374" s="132"/>
    </row>
    <row r="375" spans="14:14" ht="15.75" customHeight="1">
      <c r="N375" s="132"/>
    </row>
    <row r="376" spans="14:14" ht="15.75" customHeight="1">
      <c r="N376" s="132"/>
    </row>
    <row r="377" spans="14:14" ht="15.75" customHeight="1">
      <c r="N377" s="132"/>
    </row>
    <row r="378" spans="14:14" ht="15.75" customHeight="1">
      <c r="N378" s="132"/>
    </row>
    <row r="379" spans="14:14" ht="15.75" customHeight="1">
      <c r="N379" s="132"/>
    </row>
    <row r="380" spans="14:14" ht="15.75" customHeight="1">
      <c r="N380" s="132"/>
    </row>
    <row r="381" spans="14:14" ht="15.75" customHeight="1">
      <c r="N381" s="132"/>
    </row>
    <row r="382" spans="14:14" ht="15.75" customHeight="1">
      <c r="N382" s="132"/>
    </row>
    <row r="383" spans="14:14" ht="15.75" customHeight="1">
      <c r="N383" s="132"/>
    </row>
    <row r="384" spans="14:14" ht="15.75" customHeight="1">
      <c r="N384" s="132"/>
    </row>
    <row r="385" spans="14:14" ht="15.75" customHeight="1">
      <c r="N385" s="132"/>
    </row>
    <row r="386" spans="14:14" ht="15.75" customHeight="1">
      <c r="N386" s="132"/>
    </row>
    <row r="387" spans="14:14" ht="15.75" customHeight="1">
      <c r="N387" s="132"/>
    </row>
    <row r="388" spans="14:14" ht="15.75" customHeight="1">
      <c r="N388" s="132"/>
    </row>
    <row r="389" spans="14:14" ht="15.75" customHeight="1">
      <c r="N389" s="132"/>
    </row>
    <row r="390" spans="14:14" ht="15.75" customHeight="1">
      <c r="N390" s="132"/>
    </row>
    <row r="391" spans="14:14" ht="15.75" customHeight="1">
      <c r="N391" s="132"/>
    </row>
    <row r="392" spans="14:14" ht="15.75" customHeight="1">
      <c r="N392" s="132"/>
    </row>
    <row r="393" spans="14:14" ht="15.75" customHeight="1">
      <c r="N393" s="132"/>
    </row>
    <row r="394" spans="14:14" ht="15.75" customHeight="1">
      <c r="N394" s="132"/>
    </row>
    <row r="395" spans="14:14" ht="15.75" customHeight="1">
      <c r="N395" s="132"/>
    </row>
    <row r="396" spans="14:14" ht="15.75" customHeight="1">
      <c r="N396" s="132"/>
    </row>
    <row r="397" spans="14:14" ht="15.75" customHeight="1">
      <c r="N397" s="132"/>
    </row>
    <row r="398" spans="14:14" ht="15.75" customHeight="1">
      <c r="N398" s="132"/>
    </row>
    <row r="399" spans="14:14" ht="15.75" customHeight="1">
      <c r="N399" s="132"/>
    </row>
    <row r="400" spans="14:14" ht="15.75" customHeight="1">
      <c r="N400" s="132"/>
    </row>
    <row r="401" spans="14:14" ht="15.75" customHeight="1">
      <c r="N401" s="132"/>
    </row>
    <row r="402" spans="14:14" ht="15.75" customHeight="1">
      <c r="N402" s="132"/>
    </row>
    <row r="403" spans="14:14" ht="15.75" customHeight="1">
      <c r="N403" s="132"/>
    </row>
    <row r="404" spans="14:14" ht="15.75" customHeight="1">
      <c r="N404" s="132"/>
    </row>
    <row r="405" spans="14:14" ht="15.75" customHeight="1">
      <c r="N405" s="132"/>
    </row>
    <row r="406" spans="14:14" ht="15.75" customHeight="1">
      <c r="N406" s="132"/>
    </row>
    <row r="407" spans="14:14" ht="15.75" customHeight="1">
      <c r="N407" s="132"/>
    </row>
    <row r="408" spans="14:14" ht="15.75" customHeight="1">
      <c r="N408" s="132"/>
    </row>
    <row r="409" spans="14:14" ht="15.75" customHeight="1">
      <c r="N409" s="132"/>
    </row>
    <row r="410" spans="14:14" ht="15.75" customHeight="1">
      <c r="N410" s="132"/>
    </row>
    <row r="411" spans="14:14" ht="15.75" customHeight="1">
      <c r="N411" s="132"/>
    </row>
    <row r="412" spans="14:14" ht="15.75" customHeight="1">
      <c r="N412" s="132"/>
    </row>
    <row r="413" spans="14:14" ht="15.75" customHeight="1">
      <c r="N413" s="132"/>
    </row>
    <row r="414" spans="14:14" ht="15.75" customHeight="1">
      <c r="N414" s="132"/>
    </row>
    <row r="415" spans="14:14" ht="15.75" customHeight="1">
      <c r="N415" s="132"/>
    </row>
    <row r="416" spans="14:14" ht="15.75" customHeight="1">
      <c r="N416" s="132"/>
    </row>
    <row r="417" spans="14:14" ht="15.75" customHeight="1">
      <c r="N417" s="132"/>
    </row>
    <row r="418" spans="14:14" ht="15.75" customHeight="1">
      <c r="N418" s="132"/>
    </row>
    <row r="419" spans="14:14" ht="15.75" customHeight="1">
      <c r="N419" s="132"/>
    </row>
    <row r="420" spans="14:14" ht="15.75" customHeight="1">
      <c r="N420" s="132"/>
    </row>
    <row r="421" spans="14:14" ht="15.75" customHeight="1">
      <c r="N421" s="132"/>
    </row>
    <row r="422" spans="14:14" ht="15.75" customHeight="1">
      <c r="N422" s="132"/>
    </row>
    <row r="423" spans="14:14" ht="15.75" customHeight="1">
      <c r="N423" s="132"/>
    </row>
    <row r="424" spans="14:14" ht="15.75" customHeight="1">
      <c r="N424" s="132"/>
    </row>
    <row r="425" spans="14:14" ht="15.75" customHeight="1">
      <c r="N425" s="132"/>
    </row>
    <row r="426" spans="14:14" ht="15.75" customHeight="1">
      <c r="N426" s="132"/>
    </row>
    <row r="427" spans="14:14" ht="15.75" customHeight="1">
      <c r="N427" s="132"/>
    </row>
    <row r="428" spans="14:14" ht="15.75" customHeight="1">
      <c r="N428" s="132"/>
    </row>
    <row r="429" spans="14:14" ht="15.75" customHeight="1">
      <c r="N429" s="132"/>
    </row>
    <row r="430" spans="14:14" ht="15.75" customHeight="1">
      <c r="N430" s="132"/>
    </row>
    <row r="431" spans="14:14" ht="15.75" customHeight="1">
      <c r="N431" s="132"/>
    </row>
    <row r="432" spans="14:14" ht="15.75" customHeight="1">
      <c r="N432" s="132"/>
    </row>
    <row r="433" spans="14:14" ht="15.75" customHeight="1">
      <c r="N433" s="132"/>
    </row>
    <row r="434" spans="14:14" ht="15.75" customHeight="1">
      <c r="N434" s="132"/>
    </row>
    <row r="435" spans="14:14" ht="15.75" customHeight="1">
      <c r="N435" s="132"/>
    </row>
    <row r="436" spans="14:14" ht="15.75" customHeight="1">
      <c r="N436" s="132"/>
    </row>
    <row r="437" spans="14:14" ht="15.75" customHeight="1">
      <c r="N437" s="132"/>
    </row>
    <row r="438" spans="14:14" ht="15.75" customHeight="1">
      <c r="N438" s="132"/>
    </row>
    <row r="439" spans="14:14" ht="15.75" customHeight="1">
      <c r="N439" s="132"/>
    </row>
    <row r="440" spans="14:14" ht="15.75" customHeight="1">
      <c r="N440" s="132"/>
    </row>
    <row r="441" spans="14:14" ht="15.75" customHeight="1">
      <c r="N441" s="132"/>
    </row>
    <row r="442" spans="14:14" ht="15.75" customHeight="1">
      <c r="N442" s="132"/>
    </row>
    <row r="443" spans="14:14" ht="15.75" customHeight="1">
      <c r="N443" s="132"/>
    </row>
    <row r="444" spans="14:14" ht="15.75" customHeight="1">
      <c r="N444" s="132"/>
    </row>
    <row r="445" spans="14:14" ht="15.75" customHeight="1">
      <c r="N445" s="132"/>
    </row>
    <row r="446" spans="14:14" ht="15.75" customHeight="1">
      <c r="N446" s="132"/>
    </row>
    <row r="447" spans="14:14" ht="15.75" customHeight="1">
      <c r="N447" s="132"/>
    </row>
    <row r="448" spans="14:14" ht="15.75" customHeight="1">
      <c r="N448" s="132"/>
    </row>
    <row r="449" spans="14:14" ht="15.75" customHeight="1">
      <c r="N449" s="132"/>
    </row>
    <row r="450" spans="14:14" ht="15.75" customHeight="1">
      <c r="N450" s="132"/>
    </row>
    <row r="451" spans="14:14" ht="15.75" customHeight="1">
      <c r="N451" s="132"/>
    </row>
    <row r="452" spans="14:14" ht="15.75" customHeight="1">
      <c r="N452" s="132"/>
    </row>
    <row r="453" spans="14:14" ht="15.75" customHeight="1">
      <c r="N453" s="132"/>
    </row>
    <row r="454" spans="14:14" ht="15.75" customHeight="1">
      <c r="N454" s="132"/>
    </row>
    <row r="455" spans="14:14" ht="15.75" customHeight="1">
      <c r="N455" s="132"/>
    </row>
    <row r="456" spans="14:14" ht="15.75" customHeight="1">
      <c r="N456" s="132"/>
    </row>
    <row r="457" spans="14:14" ht="15.75" customHeight="1">
      <c r="N457" s="132"/>
    </row>
    <row r="458" spans="14:14" ht="15.75" customHeight="1">
      <c r="N458" s="132"/>
    </row>
    <row r="459" spans="14:14" ht="15.75" customHeight="1">
      <c r="N459" s="132"/>
    </row>
    <row r="460" spans="14:14" ht="15.75" customHeight="1">
      <c r="N460" s="132"/>
    </row>
    <row r="461" spans="14:14" ht="15.75" customHeight="1">
      <c r="N461" s="132"/>
    </row>
    <row r="462" spans="14:14" ht="15.75" customHeight="1">
      <c r="N462" s="132"/>
    </row>
    <row r="463" spans="14:14" ht="15.75" customHeight="1">
      <c r="N463" s="132"/>
    </row>
    <row r="464" spans="14:14" ht="15.75" customHeight="1">
      <c r="N464" s="132"/>
    </row>
    <row r="465" spans="14:14" ht="15.75" customHeight="1">
      <c r="N465" s="132"/>
    </row>
    <row r="466" spans="14:14" ht="15.75" customHeight="1">
      <c r="N466" s="132"/>
    </row>
    <row r="467" spans="14:14" ht="15.75" customHeight="1">
      <c r="N467" s="132"/>
    </row>
    <row r="468" spans="14:14" ht="15.75" customHeight="1">
      <c r="N468" s="132"/>
    </row>
    <row r="469" spans="14:14" ht="15.75" customHeight="1">
      <c r="N469" s="132"/>
    </row>
    <row r="470" spans="14:14" ht="15.75" customHeight="1">
      <c r="N470" s="132"/>
    </row>
    <row r="471" spans="14:14" ht="15.75" customHeight="1">
      <c r="N471" s="132"/>
    </row>
    <row r="472" spans="14:14" ht="15.75" customHeight="1">
      <c r="N472" s="132"/>
    </row>
    <row r="473" spans="14:14" ht="15.75" customHeight="1">
      <c r="N473" s="132"/>
    </row>
    <row r="474" spans="14:14" ht="15.75" customHeight="1">
      <c r="N474" s="132"/>
    </row>
    <row r="475" spans="14:14" ht="15.75" customHeight="1">
      <c r="N475" s="132"/>
    </row>
    <row r="476" spans="14:14" ht="15.75" customHeight="1">
      <c r="N476" s="132"/>
    </row>
    <row r="477" spans="14:14" ht="15.75" customHeight="1">
      <c r="N477" s="132"/>
    </row>
    <row r="478" spans="14:14" ht="15.75" customHeight="1">
      <c r="N478" s="132"/>
    </row>
    <row r="479" spans="14:14" ht="15.75" customHeight="1">
      <c r="N479" s="132"/>
    </row>
    <row r="480" spans="14:14" ht="15.75" customHeight="1">
      <c r="N480" s="132"/>
    </row>
    <row r="481" spans="14:14" ht="15.75" customHeight="1">
      <c r="N481" s="132"/>
    </row>
    <row r="482" spans="14:14" ht="15.75" customHeight="1">
      <c r="N482" s="132"/>
    </row>
    <row r="483" spans="14:14" ht="15.75" customHeight="1">
      <c r="N483" s="132"/>
    </row>
    <row r="484" spans="14:14" ht="15.75" customHeight="1">
      <c r="N484" s="132"/>
    </row>
    <row r="485" spans="14:14" ht="15.75" customHeight="1">
      <c r="N485" s="132"/>
    </row>
    <row r="486" spans="14:14" ht="15.75" customHeight="1">
      <c r="N486" s="132"/>
    </row>
    <row r="487" spans="14:14" ht="15.75" customHeight="1">
      <c r="N487" s="132"/>
    </row>
    <row r="488" spans="14:14" ht="15.75" customHeight="1">
      <c r="N488" s="132"/>
    </row>
    <row r="489" spans="14:14" ht="15.75" customHeight="1">
      <c r="N489" s="132"/>
    </row>
    <row r="490" spans="14:14" ht="15.75" customHeight="1">
      <c r="N490" s="132"/>
    </row>
    <row r="491" spans="14:14" ht="15.75" customHeight="1">
      <c r="N491" s="132"/>
    </row>
    <row r="492" spans="14:14" ht="15.75" customHeight="1">
      <c r="N492" s="132"/>
    </row>
    <row r="493" spans="14:14" ht="15.75" customHeight="1">
      <c r="N493" s="132"/>
    </row>
    <row r="494" spans="14:14" ht="15.75" customHeight="1">
      <c r="N494" s="132"/>
    </row>
    <row r="495" spans="14:14" ht="15.75" customHeight="1">
      <c r="N495" s="132"/>
    </row>
    <row r="496" spans="14:14" ht="15.75" customHeight="1">
      <c r="N496" s="132"/>
    </row>
    <row r="497" spans="14:14" ht="15.75" customHeight="1">
      <c r="N497" s="132"/>
    </row>
    <row r="498" spans="14:14" ht="15.75" customHeight="1">
      <c r="N498" s="132"/>
    </row>
    <row r="499" spans="14:14" ht="15.75" customHeight="1">
      <c r="N499" s="132"/>
    </row>
    <row r="500" spans="14:14" ht="15.75" customHeight="1">
      <c r="N500" s="132"/>
    </row>
    <row r="501" spans="14:14" ht="15.75" customHeight="1">
      <c r="N501" s="132"/>
    </row>
    <row r="502" spans="14:14" ht="15.75" customHeight="1">
      <c r="N502" s="132"/>
    </row>
    <row r="503" spans="14:14" ht="15.75" customHeight="1">
      <c r="N503" s="132"/>
    </row>
    <row r="504" spans="14:14" ht="15.75" customHeight="1">
      <c r="N504" s="132"/>
    </row>
    <row r="505" spans="14:14" ht="15.75" customHeight="1">
      <c r="N505" s="132"/>
    </row>
    <row r="506" spans="14:14" ht="15.75" customHeight="1">
      <c r="N506" s="132"/>
    </row>
    <row r="507" spans="14:14" ht="15.75" customHeight="1">
      <c r="N507" s="132"/>
    </row>
    <row r="508" spans="14:14" ht="15.75" customHeight="1">
      <c r="N508" s="132"/>
    </row>
    <row r="509" spans="14:14" ht="15.75" customHeight="1">
      <c r="N509" s="132"/>
    </row>
    <row r="510" spans="14:14" ht="15.75" customHeight="1">
      <c r="N510" s="132"/>
    </row>
    <row r="511" spans="14:14" ht="15.75" customHeight="1">
      <c r="N511" s="132"/>
    </row>
    <row r="512" spans="14:14" ht="15.75" customHeight="1">
      <c r="N512" s="132"/>
    </row>
    <row r="513" spans="14:14" ht="15.75" customHeight="1">
      <c r="N513" s="132"/>
    </row>
    <row r="514" spans="14:14" ht="15.75" customHeight="1">
      <c r="N514" s="132"/>
    </row>
    <row r="515" spans="14:14" ht="15.75" customHeight="1">
      <c r="N515" s="132"/>
    </row>
    <row r="516" spans="14:14" ht="15.75" customHeight="1">
      <c r="N516" s="132"/>
    </row>
    <row r="517" spans="14:14" ht="15.75" customHeight="1">
      <c r="N517" s="132"/>
    </row>
    <row r="518" spans="14:14" ht="15.75" customHeight="1">
      <c r="N518" s="132"/>
    </row>
    <row r="519" spans="14:14" ht="15.75" customHeight="1">
      <c r="N519" s="132"/>
    </row>
    <row r="520" spans="14:14" ht="15.75" customHeight="1">
      <c r="N520" s="132"/>
    </row>
    <row r="521" spans="14:14" ht="15.75" customHeight="1">
      <c r="N521" s="132"/>
    </row>
    <row r="522" spans="14:14" ht="15.75" customHeight="1">
      <c r="N522" s="132"/>
    </row>
    <row r="523" spans="14:14" ht="15.75" customHeight="1">
      <c r="N523" s="132"/>
    </row>
    <row r="524" spans="14:14" ht="15.75" customHeight="1">
      <c r="N524" s="132"/>
    </row>
    <row r="525" spans="14:14" ht="15.75" customHeight="1">
      <c r="N525" s="132"/>
    </row>
    <row r="526" spans="14:14" ht="15.75" customHeight="1">
      <c r="N526" s="132"/>
    </row>
    <row r="527" spans="14:14" ht="15.75" customHeight="1">
      <c r="N527" s="132"/>
    </row>
    <row r="528" spans="14:14" ht="15.75" customHeight="1">
      <c r="N528" s="132"/>
    </row>
    <row r="529" spans="14:14" ht="15.75" customHeight="1">
      <c r="N529" s="132"/>
    </row>
    <row r="530" spans="14:14" ht="15.75" customHeight="1">
      <c r="N530" s="132"/>
    </row>
    <row r="531" spans="14:14" ht="15.75" customHeight="1">
      <c r="N531" s="132"/>
    </row>
    <row r="532" spans="14:14" ht="15.75" customHeight="1">
      <c r="N532" s="132"/>
    </row>
    <row r="533" spans="14:14" ht="15.75" customHeight="1">
      <c r="N533" s="132"/>
    </row>
    <row r="534" spans="14:14" ht="15.75" customHeight="1">
      <c r="N534" s="132"/>
    </row>
    <row r="535" spans="14:14" ht="15.75" customHeight="1">
      <c r="N535" s="132"/>
    </row>
    <row r="536" spans="14:14" ht="15.75" customHeight="1">
      <c r="N536" s="132"/>
    </row>
    <row r="537" spans="14:14" ht="15.75" customHeight="1">
      <c r="N537" s="132"/>
    </row>
    <row r="538" spans="14:14" ht="15.75" customHeight="1">
      <c r="N538" s="132"/>
    </row>
    <row r="539" spans="14:14" ht="15.75" customHeight="1">
      <c r="N539" s="132"/>
    </row>
    <row r="540" spans="14:14" ht="15.75" customHeight="1">
      <c r="N540" s="132"/>
    </row>
    <row r="541" spans="14:14" ht="15.75" customHeight="1">
      <c r="N541" s="132"/>
    </row>
    <row r="542" spans="14:14" ht="15.75" customHeight="1">
      <c r="N542" s="132"/>
    </row>
    <row r="543" spans="14:14" ht="15.75" customHeight="1">
      <c r="N543" s="132"/>
    </row>
    <row r="544" spans="14:14" ht="15.75" customHeight="1">
      <c r="N544" s="132"/>
    </row>
    <row r="545" spans="14:14" ht="15.75" customHeight="1">
      <c r="N545" s="132"/>
    </row>
    <row r="546" spans="14:14" ht="15.75" customHeight="1">
      <c r="N546" s="132"/>
    </row>
    <row r="547" spans="14:14" ht="15.75" customHeight="1">
      <c r="N547" s="132"/>
    </row>
    <row r="548" spans="14:14" ht="15.75" customHeight="1">
      <c r="N548" s="132"/>
    </row>
    <row r="549" spans="14:14" ht="15.75" customHeight="1">
      <c r="N549" s="132"/>
    </row>
    <row r="550" spans="14:14" ht="15.75" customHeight="1">
      <c r="N550" s="132"/>
    </row>
    <row r="551" spans="14:14" ht="15.75" customHeight="1">
      <c r="N551" s="132"/>
    </row>
    <row r="552" spans="14:14" ht="15.75" customHeight="1">
      <c r="N552" s="132"/>
    </row>
    <row r="553" spans="14:14" ht="15.75" customHeight="1">
      <c r="N553" s="132"/>
    </row>
    <row r="554" spans="14:14" ht="15.75" customHeight="1">
      <c r="N554" s="132"/>
    </row>
    <row r="555" spans="14:14" ht="15.75" customHeight="1">
      <c r="N555" s="132"/>
    </row>
    <row r="556" spans="14:14" ht="15.75" customHeight="1">
      <c r="N556" s="132"/>
    </row>
    <row r="557" spans="14:14" ht="15.75" customHeight="1">
      <c r="N557" s="132"/>
    </row>
    <row r="558" spans="14:14" ht="15.75" customHeight="1">
      <c r="N558" s="132"/>
    </row>
    <row r="559" spans="14:14" ht="15.75" customHeight="1">
      <c r="N559" s="132"/>
    </row>
    <row r="560" spans="14:14" ht="15.75" customHeight="1">
      <c r="N560" s="132"/>
    </row>
    <row r="561" spans="14:14" ht="15.75" customHeight="1">
      <c r="N561" s="132"/>
    </row>
    <row r="562" spans="14:14" ht="15.75" customHeight="1">
      <c r="N562" s="132"/>
    </row>
    <row r="563" spans="14:14" ht="15.75" customHeight="1">
      <c r="N563" s="132"/>
    </row>
    <row r="564" spans="14:14" ht="15.75" customHeight="1">
      <c r="N564" s="132"/>
    </row>
    <row r="565" spans="14:14" ht="15.75" customHeight="1">
      <c r="N565" s="132"/>
    </row>
    <row r="566" spans="14:14" ht="15.75" customHeight="1">
      <c r="N566" s="132"/>
    </row>
    <row r="567" spans="14:14" ht="15.75" customHeight="1">
      <c r="N567" s="132"/>
    </row>
    <row r="568" spans="14:14" ht="15.75" customHeight="1">
      <c r="N568" s="132"/>
    </row>
    <row r="569" spans="14:14" ht="15.75" customHeight="1">
      <c r="N569" s="132"/>
    </row>
    <row r="570" spans="14:14" ht="15.75" customHeight="1">
      <c r="N570" s="132"/>
    </row>
    <row r="571" spans="14:14" ht="15.75" customHeight="1">
      <c r="N571" s="132"/>
    </row>
    <row r="572" spans="14:14" ht="15.75" customHeight="1">
      <c r="N572" s="132"/>
    </row>
    <row r="573" spans="14:14" ht="15.75" customHeight="1">
      <c r="N573" s="132"/>
    </row>
    <row r="574" spans="14:14" ht="15.75" customHeight="1">
      <c r="N574" s="132"/>
    </row>
    <row r="575" spans="14:14" ht="15.75" customHeight="1">
      <c r="N575" s="132"/>
    </row>
    <row r="576" spans="14:14" ht="15.75" customHeight="1">
      <c r="N576" s="132"/>
    </row>
    <row r="577" spans="14:14" ht="15.75" customHeight="1">
      <c r="N577" s="132"/>
    </row>
    <row r="578" spans="14:14" ht="15.75" customHeight="1">
      <c r="N578" s="132"/>
    </row>
    <row r="579" spans="14:14" ht="15.75" customHeight="1">
      <c r="N579" s="132"/>
    </row>
    <row r="580" spans="14:14" ht="15.75" customHeight="1">
      <c r="N580" s="132"/>
    </row>
    <row r="581" spans="14:14" ht="15.75" customHeight="1">
      <c r="N581" s="132"/>
    </row>
    <row r="582" spans="14:14" ht="15.75" customHeight="1">
      <c r="N582" s="132"/>
    </row>
    <row r="583" spans="14:14" ht="15.75" customHeight="1">
      <c r="N583" s="132"/>
    </row>
    <row r="584" spans="14:14" ht="15.75" customHeight="1">
      <c r="N584" s="132"/>
    </row>
    <row r="585" spans="14:14" ht="15.75" customHeight="1">
      <c r="N585" s="132"/>
    </row>
    <row r="586" spans="14:14" ht="15.75" customHeight="1">
      <c r="N586" s="132"/>
    </row>
    <row r="587" spans="14:14" ht="15.75" customHeight="1">
      <c r="N587" s="132"/>
    </row>
    <row r="588" spans="14:14" ht="15.75" customHeight="1">
      <c r="N588" s="132"/>
    </row>
    <row r="589" spans="14:14" ht="15.75" customHeight="1">
      <c r="N589" s="132"/>
    </row>
    <row r="590" spans="14:14" ht="15.75" customHeight="1">
      <c r="N590" s="132"/>
    </row>
    <row r="591" spans="14:14" ht="15.75" customHeight="1">
      <c r="N591" s="132"/>
    </row>
    <row r="592" spans="14:14" ht="15.75" customHeight="1">
      <c r="N592" s="132"/>
    </row>
    <row r="593" spans="14:14" ht="15.75" customHeight="1">
      <c r="N593" s="132"/>
    </row>
    <row r="594" spans="14:14" ht="15.75" customHeight="1">
      <c r="N594" s="132"/>
    </row>
    <row r="595" spans="14:14" ht="15.75" customHeight="1">
      <c r="N595" s="132"/>
    </row>
    <row r="596" spans="14:14" ht="15.75" customHeight="1">
      <c r="N596" s="132"/>
    </row>
    <row r="597" spans="14:14" ht="15.75" customHeight="1">
      <c r="N597" s="132"/>
    </row>
    <row r="598" spans="14:14" ht="15.75" customHeight="1">
      <c r="N598" s="132"/>
    </row>
    <row r="599" spans="14:14" ht="15.75" customHeight="1">
      <c r="N599" s="132"/>
    </row>
    <row r="600" spans="14:14" ht="15.75" customHeight="1">
      <c r="N600" s="132"/>
    </row>
    <row r="601" spans="14:14" ht="15.75" customHeight="1">
      <c r="N601" s="132"/>
    </row>
    <row r="602" spans="14:14" ht="15.75" customHeight="1">
      <c r="N602" s="132"/>
    </row>
    <row r="603" spans="14:14" ht="15.75" customHeight="1">
      <c r="N603" s="132"/>
    </row>
    <row r="604" spans="14:14" ht="15.75" customHeight="1">
      <c r="N604" s="132"/>
    </row>
    <row r="605" spans="14:14" ht="15.75" customHeight="1">
      <c r="N605" s="132"/>
    </row>
    <row r="606" spans="14:14" ht="15.75" customHeight="1">
      <c r="N606" s="132"/>
    </row>
    <row r="607" spans="14:14" ht="15.75" customHeight="1">
      <c r="N607" s="132"/>
    </row>
    <row r="608" spans="14:14" ht="15.75" customHeight="1">
      <c r="N608" s="132"/>
    </row>
    <row r="609" spans="14:14" ht="15.75" customHeight="1">
      <c r="N609" s="132"/>
    </row>
    <row r="610" spans="14:14" ht="15.75" customHeight="1">
      <c r="N610" s="132"/>
    </row>
    <row r="611" spans="14:14" ht="15.75" customHeight="1">
      <c r="N611" s="132"/>
    </row>
    <row r="612" spans="14:14" ht="15.75" customHeight="1">
      <c r="N612" s="132"/>
    </row>
    <row r="613" spans="14:14" ht="15.75" customHeight="1">
      <c r="N613" s="132"/>
    </row>
    <row r="614" spans="14:14" ht="15.75" customHeight="1">
      <c r="N614" s="132"/>
    </row>
    <row r="615" spans="14:14" ht="15.75" customHeight="1">
      <c r="N615" s="132"/>
    </row>
    <row r="616" spans="14:14" ht="15.75" customHeight="1">
      <c r="N616" s="132"/>
    </row>
    <row r="617" spans="14:14" ht="15.75" customHeight="1">
      <c r="N617" s="132"/>
    </row>
    <row r="618" spans="14:14" ht="15.75" customHeight="1">
      <c r="N618" s="132"/>
    </row>
    <row r="619" spans="14:14" ht="15.75" customHeight="1">
      <c r="N619" s="132"/>
    </row>
    <row r="620" spans="14:14" ht="15.75" customHeight="1">
      <c r="N620" s="132"/>
    </row>
    <row r="621" spans="14:14" ht="15.75" customHeight="1">
      <c r="N621" s="132"/>
    </row>
    <row r="622" spans="14:14" ht="15.75" customHeight="1">
      <c r="N622" s="132"/>
    </row>
    <row r="623" spans="14:14" ht="15.75" customHeight="1">
      <c r="N623" s="132"/>
    </row>
    <row r="624" spans="14:14" ht="15.75" customHeight="1">
      <c r="N624" s="132"/>
    </row>
    <row r="625" spans="14:14" ht="15.75" customHeight="1">
      <c r="N625" s="132"/>
    </row>
    <row r="626" spans="14:14" ht="15.75" customHeight="1">
      <c r="N626" s="132"/>
    </row>
    <row r="627" spans="14:14" ht="15.75" customHeight="1">
      <c r="N627" s="132"/>
    </row>
    <row r="628" spans="14:14" ht="15.75" customHeight="1">
      <c r="N628" s="132"/>
    </row>
    <row r="629" spans="14:14" ht="15.75" customHeight="1">
      <c r="N629" s="132"/>
    </row>
    <row r="630" spans="14:14" ht="15.75" customHeight="1">
      <c r="N630" s="132"/>
    </row>
    <row r="631" spans="14:14" ht="15.75" customHeight="1">
      <c r="N631" s="132"/>
    </row>
    <row r="632" spans="14:14" ht="15.75" customHeight="1">
      <c r="N632" s="132"/>
    </row>
    <row r="633" spans="14:14" ht="15.75" customHeight="1">
      <c r="N633" s="132"/>
    </row>
    <row r="634" spans="14:14" ht="15.75" customHeight="1">
      <c r="N634" s="132"/>
    </row>
    <row r="635" spans="14:14" ht="15.75" customHeight="1">
      <c r="N635" s="132"/>
    </row>
    <row r="636" spans="14:14" ht="15.75" customHeight="1">
      <c r="N636" s="132"/>
    </row>
    <row r="637" spans="14:14" ht="15.75" customHeight="1">
      <c r="N637" s="132"/>
    </row>
    <row r="638" spans="14:14" ht="15.75" customHeight="1">
      <c r="N638" s="132"/>
    </row>
    <row r="639" spans="14:14" ht="15.75" customHeight="1">
      <c r="N639" s="132"/>
    </row>
    <row r="640" spans="14:14" ht="15.75" customHeight="1">
      <c r="N640" s="132"/>
    </row>
    <row r="641" spans="14:14" ht="15.75" customHeight="1">
      <c r="N641" s="132"/>
    </row>
    <row r="642" spans="14:14" ht="15.75" customHeight="1">
      <c r="N642" s="132"/>
    </row>
    <row r="643" spans="14:14" ht="15.75" customHeight="1">
      <c r="N643" s="132"/>
    </row>
    <row r="644" spans="14:14" ht="15.75" customHeight="1">
      <c r="N644" s="132"/>
    </row>
    <row r="645" spans="14:14" ht="15.75" customHeight="1">
      <c r="N645" s="132"/>
    </row>
    <row r="646" spans="14:14" ht="15.75" customHeight="1">
      <c r="N646" s="132"/>
    </row>
    <row r="647" spans="14:14" ht="15.75" customHeight="1">
      <c r="N647" s="132"/>
    </row>
    <row r="648" spans="14:14" ht="15.75" customHeight="1">
      <c r="N648" s="132"/>
    </row>
    <row r="649" spans="14:14" ht="15.75" customHeight="1">
      <c r="N649" s="132"/>
    </row>
    <row r="650" spans="14:14" ht="15.75" customHeight="1">
      <c r="N650" s="132"/>
    </row>
    <row r="651" spans="14:14" ht="15.75" customHeight="1">
      <c r="N651" s="132"/>
    </row>
    <row r="652" spans="14:14" ht="15.75" customHeight="1">
      <c r="N652" s="132"/>
    </row>
    <row r="653" spans="14:14" ht="15.75" customHeight="1">
      <c r="N653" s="132"/>
    </row>
    <row r="654" spans="14:14" ht="15.75" customHeight="1">
      <c r="N654" s="132"/>
    </row>
    <row r="655" spans="14:14" ht="15.75" customHeight="1">
      <c r="N655" s="132"/>
    </row>
    <row r="656" spans="14:14" ht="15.75" customHeight="1">
      <c r="N656" s="132"/>
    </row>
    <row r="657" spans="14:14" ht="15.75" customHeight="1">
      <c r="N657" s="132"/>
    </row>
    <row r="658" spans="14:14" ht="15.75" customHeight="1">
      <c r="N658" s="132"/>
    </row>
    <row r="659" spans="14:14" ht="15.75" customHeight="1">
      <c r="N659" s="132"/>
    </row>
    <row r="660" spans="14:14" ht="15.75" customHeight="1">
      <c r="N660" s="132"/>
    </row>
    <row r="661" spans="14:14" ht="15.75" customHeight="1">
      <c r="N661" s="132"/>
    </row>
    <row r="662" spans="14:14" ht="15.75" customHeight="1">
      <c r="N662" s="132"/>
    </row>
    <row r="663" spans="14:14" ht="15.75" customHeight="1">
      <c r="N663" s="132"/>
    </row>
    <row r="664" spans="14:14" ht="15.75" customHeight="1">
      <c r="N664" s="132"/>
    </row>
    <row r="665" spans="14:14" ht="15.75" customHeight="1">
      <c r="N665" s="132"/>
    </row>
    <row r="666" spans="14:14" ht="15.75" customHeight="1">
      <c r="N666" s="132"/>
    </row>
    <row r="667" spans="14:14" ht="15.75" customHeight="1">
      <c r="N667" s="132"/>
    </row>
    <row r="668" spans="14:14" ht="15.75" customHeight="1">
      <c r="N668" s="132"/>
    </row>
    <row r="669" spans="14:14" ht="15.75" customHeight="1">
      <c r="N669" s="132"/>
    </row>
    <row r="670" spans="14:14" ht="15.75" customHeight="1">
      <c r="N670" s="132"/>
    </row>
    <row r="671" spans="14:14" ht="15.75" customHeight="1">
      <c r="N671" s="132"/>
    </row>
    <row r="672" spans="14:14" ht="15.75" customHeight="1">
      <c r="N672" s="132"/>
    </row>
    <row r="673" spans="14:14" ht="15.75" customHeight="1">
      <c r="N673" s="132"/>
    </row>
    <row r="674" spans="14:14" ht="15.75" customHeight="1">
      <c r="N674" s="132"/>
    </row>
    <row r="675" spans="14:14" ht="15.75" customHeight="1">
      <c r="N675" s="132"/>
    </row>
    <row r="676" spans="14:14" ht="15.75" customHeight="1">
      <c r="N676" s="132"/>
    </row>
    <row r="677" spans="14:14" ht="15.75" customHeight="1">
      <c r="N677" s="132"/>
    </row>
    <row r="678" spans="14:14" ht="15.75" customHeight="1">
      <c r="N678" s="132"/>
    </row>
    <row r="679" spans="14:14" ht="15.75" customHeight="1">
      <c r="N679" s="132"/>
    </row>
    <row r="680" spans="14:14" ht="15.75" customHeight="1">
      <c r="N680" s="132"/>
    </row>
    <row r="681" spans="14:14" ht="15.75" customHeight="1">
      <c r="N681" s="132"/>
    </row>
    <row r="682" spans="14:14" ht="15.75" customHeight="1">
      <c r="N682" s="132"/>
    </row>
    <row r="683" spans="14:14" ht="15.75" customHeight="1">
      <c r="N683" s="132"/>
    </row>
    <row r="684" spans="14:14" ht="15.75" customHeight="1">
      <c r="N684" s="132"/>
    </row>
    <row r="685" spans="14:14" ht="15.75" customHeight="1">
      <c r="N685" s="132"/>
    </row>
    <row r="686" spans="14:14" ht="15.75" customHeight="1">
      <c r="N686" s="132"/>
    </row>
    <row r="687" spans="14:14" ht="15.75" customHeight="1">
      <c r="N687" s="132"/>
    </row>
    <row r="688" spans="14:14" ht="15.75" customHeight="1">
      <c r="N688" s="132"/>
    </row>
    <row r="689" spans="14:14" ht="15.75" customHeight="1">
      <c r="N689" s="132"/>
    </row>
    <row r="690" spans="14:14" ht="15.75" customHeight="1">
      <c r="N690" s="132"/>
    </row>
    <row r="691" spans="14:14" ht="15.75" customHeight="1">
      <c r="N691" s="132"/>
    </row>
    <row r="692" spans="14:14" ht="15.75" customHeight="1">
      <c r="N692" s="132"/>
    </row>
    <row r="693" spans="14:14" ht="15.75" customHeight="1">
      <c r="N693" s="132"/>
    </row>
    <row r="694" spans="14:14" ht="15.75" customHeight="1">
      <c r="N694" s="132"/>
    </row>
    <row r="695" spans="14:14" ht="15.75" customHeight="1">
      <c r="N695" s="132"/>
    </row>
    <row r="696" spans="14:14" ht="15.75" customHeight="1">
      <c r="N696" s="132"/>
    </row>
    <row r="697" spans="14:14" ht="15.75" customHeight="1">
      <c r="N697" s="132"/>
    </row>
    <row r="698" spans="14:14" ht="15.75" customHeight="1">
      <c r="N698" s="132"/>
    </row>
    <row r="699" spans="14:14" ht="15.75" customHeight="1">
      <c r="N699" s="132"/>
    </row>
    <row r="700" spans="14:14" ht="15.75" customHeight="1">
      <c r="N700" s="132"/>
    </row>
    <row r="701" spans="14:14" ht="15.75" customHeight="1">
      <c r="N701" s="132"/>
    </row>
    <row r="702" spans="14:14" ht="15.75" customHeight="1">
      <c r="N702" s="132"/>
    </row>
    <row r="703" spans="14:14" ht="15.75" customHeight="1">
      <c r="N703" s="132"/>
    </row>
    <row r="704" spans="14:14" ht="15.75" customHeight="1">
      <c r="N704" s="132"/>
    </row>
    <row r="705" spans="14:14" ht="15.75" customHeight="1">
      <c r="N705" s="132"/>
    </row>
    <row r="706" spans="14:14" ht="15.75" customHeight="1">
      <c r="N706" s="132"/>
    </row>
    <row r="707" spans="14:14" ht="15.75" customHeight="1">
      <c r="N707" s="132"/>
    </row>
    <row r="708" spans="14:14" ht="15.75" customHeight="1">
      <c r="N708" s="132"/>
    </row>
    <row r="709" spans="14:14" ht="15.75" customHeight="1">
      <c r="N709" s="132"/>
    </row>
    <row r="710" spans="14:14" ht="15.75" customHeight="1">
      <c r="N710" s="132"/>
    </row>
    <row r="711" spans="14:14" ht="15.75" customHeight="1">
      <c r="N711" s="132"/>
    </row>
    <row r="712" spans="14:14" ht="15.75" customHeight="1">
      <c r="N712" s="132"/>
    </row>
    <row r="713" spans="14:14" ht="15.75" customHeight="1">
      <c r="N713" s="132"/>
    </row>
    <row r="714" spans="14:14" ht="15.75" customHeight="1">
      <c r="N714" s="132"/>
    </row>
    <row r="715" spans="14:14" ht="15.75" customHeight="1">
      <c r="N715" s="132"/>
    </row>
    <row r="716" spans="14:14" ht="15.75" customHeight="1">
      <c r="N716" s="132"/>
    </row>
    <row r="717" spans="14:14" ht="15.75" customHeight="1">
      <c r="N717" s="132"/>
    </row>
    <row r="718" spans="14:14" ht="15.75" customHeight="1">
      <c r="N718" s="132"/>
    </row>
    <row r="719" spans="14:14" ht="15.75" customHeight="1">
      <c r="N719" s="132"/>
    </row>
    <row r="720" spans="14:14" ht="15.75" customHeight="1">
      <c r="N720" s="132"/>
    </row>
    <row r="721" spans="14:14" ht="15.75" customHeight="1">
      <c r="N721" s="132"/>
    </row>
    <row r="722" spans="14:14" ht="15.75" customHeight="1">
      <c r="N722" s="132"/>
    </row>
    <row r="723" spans="14:14" ht="15.75" customHeight="1">
      <c r="N723" s="132"/>
    </row>
    <row r="724" spans="14:14" ht="15.75" customHeight="1">
      <c r="N724" s="132"/>
    </row>
    <row r="725" spans="14:14" ht="15.75" customHeight="1">
      <c r="N725" s="132"/>
    </row>
    <row r="726" spans="14:14" ht="15.75" customHeight="1">
      <c r="N726" s="132"/>
    </row>
    <row r="727" spans="14:14" ht="15.75" customHeight="1">
      <c r="N727" s="132"/>
    </row>
    <row r="728" spans="14:14" ht="15.75" customHeight="1">
      <c r="N728" s="132"/>
    </row>
    <row r="729" spans="14:14" ht="15.75" customHeight="1">
      <c r="N729" s="132"/>
    </row>
    <row r="730" spans="14:14" ht="15.75" customHeight="1">
      <c r="N730" s="132"/>
    </row>
    <row r="731" spans="14:14" ht="15.75" customHeight="1">
      <c r="N731" s="132"/>
    </row>
    <row r="732" spans="14:14" ht="15.75" customHeight="1">
      <c r="N732" s="132"/>
    </row>
    <row r="733" spans="14:14" ht="15.75" customHeight="1">
      <c r="N733" s="132"/>
    </row>
    <row r="734" spans="14:14" ht="15.75" customHeight="1">
      <c r="N734" s="132"/>
    </row>
    <row r="735" spans="14:14" ht="15.75" customHeight="1">
      <c r="N735" s="132"/>
    </row>
    <row r="736" spans="14:14" ht="15.75" customHeight="1">
      <c r="N736" s="132"/>
    </row>
    <row r="737" spans="14:14" ht="15.75" customHeight="1">
      <c r="N737" s="132"/>
    </row>
    <row r="738" spans="14:14" ht="15.75" customHeight="1">
      <c r="N738" s="132"/>
    </row>
    <row r="739" spans="14:14" ht="15.75" customHeight="1">
      <c r="N739" s="132"/>
    </row>
    <row r="740" spans="14:14" ht="15.75" customHeight="1">
      <c r="N740" s="132"/>
    </row>
    <row r="741" spans="14:14" ht="15.75" customHeight="1">
      <c r="N741" s="132"/>
    </row>
    <row r="742" spans="14:14" ht="15.75" customHeight="1">
      <c r="N742" s="132"/>
    </row>
    <row r="743" spans="14:14" ht="15.75" customHeight="1">
      <c r="N743" s="132"/>
    </row>
    <row r="744" spans="14:14" ht="15.75" customHeight="1">
      <c r="N744" s="132"/>
    </row>
    <row r="745" spans="14:14" ht="15.75" customHeight="1">
      <c r="N745" s="132"/>
    </row>
    <row r="746" spans="14:14" ht="15.75" customHeight="1">
      <c r="N746" s="132"/>
    </row>
    <row r="747" spans="14:14" ht="15.75" customHeight="1">
      <c r="N747" s="132"/>
    </row>
    <row r="748" spans="14:14" ht="15.75" customHeight="1">
      <c r="N748" s="132"/>
    </row>
    <row r="749" spans="14:14" ht="15.75" customHeight="1">
      <c r="N749" s="132"/>
    </row>
    <row r="750" spans="14:14" ht="15.75" customHeight="1">
      <c r="N750" s="132"/>
    </row>
    <row r="751" spans="14:14" ht="15.75" customHeight="1">
      <c r="N751" s="132"/>
    </row>
    <row r="752" spans="14:14" ht="15.75" customHeight="1">
      <c r="N752" s="132"/>
    </row>
    <row r="753" spans="14:14" ht="15.75" customHeight="1">
      <c r="N753" s="132"/>
    </row>
    <row r="754" spans="14:14" ht="15.75" customHeight="1">
      <c r="N754" s="132"/>
    </row>
    <row r="755" spans="14:14" ht="15.75" customHeight="1">
      <c r="N755" s="132"/>
    </row>
    <row r="756" spans="14:14" ht="15.75" customHeight="1">
      <c r="N756" s="132"/>
    </row>
    <row r="757" spans="14:14" ht="15.75" customHeight="1">
      <c r="N757" s="132"/>
    </row>
    <row r="758" spans="14:14" ht="15.75" customHeight="1">
      <c r="N758" s="132"/>
    </row>
    <row r="759" spans="14:14" ht="15.75" customHeight="1">
      <c r="N759" s="132"/>
    </row>
    <row r="760" spans="14:14" ht="15.75" customHeight="1">
      <c r="N760" s="132"/>
    </row>
    <row r="761" spans="14:14" ht="15.75" customHeight="1">
      <c r="N761" s="132"/>
    </row>
    <row r="762" spans="14:14" ht="15.75" customHeight="1">
      <c r="N762" s="132"/>
    </row>
    <row r="763" spans="14:14" ht="15.75" customHeight="1">
      <c r="N763" s="132"/>
    </row>
    <row r="764" spans="14:14" ht="15.75" customHeight="1">
      <c r="N764" s="132"/>
    </row>
    <row r="765" spans="14:14" ht="15.75" customHeight="1">
      <c r="N765" s="132"/>
    </row>
    <row r="766" spans="14:14" ht="15.75" customHeight="1">
      <c r="N766" s="132"/>
    </row>
    <row r="767" spans="14:14" ht="15.75" customHeight="1">
      <c r="N767" s="132"/>
    </row>
    <row r="768" spans="14:14" ht="15.75" customHeight="1">
      <c r="N768" s="132"/>
    </row>
    <row r="769" spans="14:14" ht="15.75" customHeight="1">
      <c r="N769" s="132"/>
    </row>
    <row r="770" spans="14:14" ht="15.75" customHeight="1">
      <c r="N770" s="132"/>
    </row>
    <row r="771" spans="14:14" ht="15.75" customHeight="1">
      <c r="N771" s="132"/>
    </row>
    <row r="772" spans="14:14" ht="15.75" customHeight="1">
      <c r="N772" s="132"/>
    </row>
    <row r="773" spans="14:14" ht="15.75" customHeight="1">
      <c r="N773" s="132"/>
    </row>
    <row r="774" spans="14:14" ht="15.75" customHeight="1">
      <c r="N774" s="132"/>
    </row>
    <row r="775" spans="14:14" ht="15.75" customHeight="1">
      <c r="N775" s="132"/>
    </row>
    <row r="776" spans="14:14" ht="15.75" customHeight="1">
      <c r="N776" s="132"/>
    </row>
    <row r="777" spans="14:14" ht="15.75" customHeight="1">
      <c r="N777" s="132"/>
    </row>
    <row r="778" spans="14:14" ht="15.75" customHeight="1">
      <c r="N778" s="132"/>
    </row>
    <row r="779" spans="14:14" ht="15.75" customHeight="1">
      <c r="N779" s="132"/>
    </row>
    <row r="780" spans="14:14" ht="15.75" customHeight="1">
      <c r="N780" s="132"/>
    </row>
    <row r="781" spans="14:14" ht="15.75" customHeight="1">
      <c r="N781" s="132"/>
    </row>
    <row r="782" spans="14:14" ht="15.75" customHeight="1">
      <c r="N782" s="132"/>
    </row>
    <row r="783" spans="14:14" ht="15.75" customHeight="1">
      <c r="N783" s="132"/>
    </row>
    <row r="784" spans="14:14" ht="15.75" customHeight="1">
      <c r="N784" s="132"/>
    </row>
    <row r="785" spans="14:14" ht="15.75" customHeight="1">
      <c r="N785" s="132"/>
    </row>
    <row r="786" spans="14:14" ht="15.75" customHeight="1">
      <c r="N786" s="132"/>
    </row>
    <row r="787" spans="14:14" ht="15.75" customHeight="1">
      <c r="N787" s="132"/>
    </row>
    <row r="788" spans="14:14" ht="15.75" customHeight="1">
      <c r="N788" s="132"/>
    </row>
    <row r="789" spans="14:14" ht="15.75" customHeight="1">
      <c r="N789" s="132"/>
    </row>
    <row r="790" spans="14:14" ht="15.75" customHeight="1">
      <c r="N790" s="132"/>
    </row>
    <row r="791" spans="14:14" ht="15.75" customHeight="1">
      <c r="N791" s="132"/>
    </row>
    <row r="792" spans="14:14" ht="15.75" customHeight="1">
      <c r="N792" s="132"/>
    </row>
    <row r="793" spans="14:14" ht="15.75" customHeight="1">
      <c r="N793" s="132"/>
    </row>
    <row r="794" spans="14:14" ht="15.75" customHeight="1">
      <c r="N794" s="132"/>
    </row>
    <row r="795" spans="14:14" ht="15.75" customHeight="1">
      <c r="N795" s="132"/>
    </row>
    <row r="796" spans="14:14" ht="15.75" customHeight="1">
      <c r="N796" s="132"/>
    </row>
    <row r="797" spans="14:14" ht="15.75" customHeight="1">
      <c r="N797" s="132"/>
    </row>
    <row r="798" spans="14:14" ht="15.75" customHeight="1">
      <c r="N798" s="132"/>
    </row>
    <row r="799" spans="14:14" ht="15.75" customHeight="1">
      <c r="N799" s="132"/>
    </row>
    <row r="800" spans="14:14" ht="15.75" customHeight="1">
      <c r="N800" s="132"/>
    </row>
    <row r="801" spans="14:14" ht="15.75" customHeight="1">
      <c r="N801" s="132"/>
    </row>
    <row r="802" spans="14:14" ht="15.75" customHeight="1">
      <c r="N802" s="132"/>
    </row>
    <row r="803" spans="14:14" ht="15.75" customHeight="1">
      <c r="N803" s="132"/>
    </row>
    <row r="804" spans="14:14" ht="15.75" customHeight="1">
      <c r="N804" s="132"/>
    </row>
    <row r="805" spans="14:14" ht="15.75" customHeight="1">
      <c r="N805" s="132"/>
    </row>
    <row r="806" spans="14:14" ht="15.75" customHeight="1">
      <c r="N806" s="132"/>
    </row>
    <row r="807" spans="14:14" ht="15.75" customHeight="1">
      <c r="N807" s="132"/>
    </row>
    <row r="808" spans="14:14" ht="15.75" customHeight="1">
      <c r="N808" s="132"/>
    </row>
    <row r="809" spans="14:14" ht="15.75" customHeight="1">
      <c r="N809" s="132"/>
    </row>
    <row r="810" spans="14:14" ht="15.75" customHeight="1">
      <c r="N810" s="132"/>
    </row>
    <row r="811" spans="14:14" ht="15.75" customHeight="1">
      <c r="N811" s="132"/>
    </row>
    <row r="812" spans="14:14" ht="15.75" customHeight="1">
      <c r="N812" s="132"/>
    </row>
    <row r="813" spans="14:14" ht="15.75" customHeight="1">
      <c r="N813" s="132"/>
    </row>
    <row r="814" spans="14:14" ht="15.75" customHeight="1">
      <c r="N814" s="132"/>
    </row>
    <row r="815" spans="14:14" ht="15.75" customHeight="1">
      <c r="N815" s="132"/>
    </row>
    <row r="816" spans="14:14" ht="15.75" customHeight="1">
      <c r="N816" s="132"/>
    </row>
    <row r="817" spans="14:14" ht="15.75" customHeight="1">
      <c r="N817" s="132"/>
    </row>
    <row r="818" spans="14:14" ht="15.75" customHeight="1">
      <c r="N818" s="132"/>
    </row>
    <row r="819" spans="14:14" ht="15.75" customHeight="1">
      <c r="N819" s="132"/>
    </row>
    <row r="820" spans="14:14" ht="15.75" customHeight="1">
      <c r="N820" s="132"/>
    </row>
    <row r="821" spans="14:14" ht="15.75" customHeight="1">
      <c r="N821" s="132"/>
    </row>
    <row r="822" spans="14:14" ht="15.75" customHeight="1">
      <c r="N822" s="132"/>
    </row>
    <row r="823" spans="14:14" ht="15.75" customHeight="1">
      <c r="N823" s="132"/>
    </row>
    <row r="824" spans="14:14" ht="15.75" customHeight="1">
      <c r="N824" s="132"/>
    </row>
    <row r="825" spans="14:14" ht="15.75" customHeight="1">
      <c r="N825" s="132"/>
    </row>
    <row r="826" spans="14:14" ht="15.75" customHeight="1">
      <c r="N826" s="132"/>
    </row>
    <row r="827" spans="14:14" ht="15.75" customHeight="1">
      <c r="N827" s="132"/>
    </row>
    <row r="828" spans="14:14" ht="15.75" customHeight="1">
      <c r="N828" s="132"/>
    </row>
    <row r="829" spans="14:14" ht="15.75" customHeight="1">
      <c r="N829" s="132"/>
    </row>
    <row r="830" spans="14:14" ht="15.75" customHeight="1">
      <c r="N830" s="132"/>
    </row>
    <row r="831" spans="14:14" ht="15.75" customHeight="1">
      <c r="N831" s="132"/>
    </row>
    <row r="832" spans="14:14" ht="15.75" customHeight="1">
      <c r="N832" s="132"/>
    </row>
    <row r="833" spans="14:14" ht="15.75" customHeight="1">
      <c r="N833" s="132"/>
    </row>
    <row r="834" spans="14:14" ht="15.75" customHeight="1">
      <c r="N834" s="132"/>
    </row>
    <row r="835" spans="14:14" ht="15.75" customHeight="1">
      <c r="N835" s="132"/>
    </row>
    <row r="836" spans="14:14" ht="15.75" customHeight="1">
      <c r="N836" s="132"/>
    </row>
    <row r="837" spans="14:14" ht="15.75" customHeight="1">
      <c r="N837" s="132"/>
    </row>
    <row r="838" spans="14:14" ht="15.75" customHeight="1">
      <c r="N838" s="132"/>
    </row>
    <row r="839" spans="14:14" ht="15.75" customHeight="1">
      <c r="N839" s="132"/>
    </row>
    <row r="840" spans="14:14" ht="15.75" customHeight="1">
      <c r="N840" s="132"/>
    </row>
    <row r="841" spans="14:14" ht="15.75" customHeight="1">
      <c r="N841" s="132"/>
    </row>
    <row r="842" spans="14:14" ht="15.75" customHeight="1">
      <c r="N842" s="132"/>
    </row>
    <row r="843" spans="14:14" ht="15.75" customHeight="1">
      <c r="N843" s="132"/>
    </row>
    <row r="844" spans="14:14" ht="15.75" customHeight="1">
      <c r="N844" s="132"/>
    </row>
    <row r="845" spans="14:14" ht="15.75" customHeight="1">
      <c r="N845" s="132"/>
    </row>
    <row r="846" spans="14:14" ht="15.75" customHeight="1">
      <c r="N846" s="132"/>
    </row>
    <row r="847" spans="14:14" ht="15.75" customHeight="1">
      <c r="N847" s="132"/>
    </row>
    <row r="848" spans="14:14" ht="15.75" customHeight="1">
      <c r="N848" s="132"/>
    </row>
    <row r="849" spans="14:14" ht="15.75" customHeight="1">
      <c r="N849" s="132"/>
    </row>
    <row r="850" spans="14:14" ht="15.75" customHeight="1">
      <c r="N850" s="132"/>
    </row>
    <row r="851" spans="14:14" ht="15.75" customHeight="1">
      <c r="N851" s="132"/>
    </row>
    <row r="852" spans="14:14" ht="15.75" customHeight="1">
      <c r="N852" s="132"/>
    </row>
    <row r="853" spans="14:14" ht="15.75" customHeight="1">
      <c r="N853" s="132"/>
    </row>
    <row r="854" spans="14:14" ht="15.75" customHeight="1">
      <c r="N854" s="132"/>
    </row>
    <row r="855" spans="14:14" ht="15.75" customHeight="1">
      <c r="N855" s="132"/>
    </row>
    <row r="856" spans="14:14" ht="15.75" customHeight="1">
      <c r="N856" s="132"/>
    </row>
    <row r="857" spans="14:14" ht="15.75" customHeight="1">
      <c r="N857" s="132"/>
    </row>
    <row r="858" spans="14:14" ht="15.75" customHeight="1">
      <c r="N858" s="132"/>
    </row>
    <row r="859" spans="14:14" ht="15.75" customHeight="1">
      <c r="N859" s="132"/>
    </row>
    <row r="860" spans="14:14" ht="15.75" customHeight="1">
      <c r="N860" s="132"/>
    </row>
    <row r="861" spans="14:14" ht="15.75" customHeight="1">
      <c r="N861" s="132"/>
    </row>
    <row r="862" spans="14:14" ht="15.75" customHeight="1">
      <c r="N862" s="132"/>
    </row>
    <row r="863" spans="14:14" ht="15.75" customHeight="1">
      <c r="N863" s="132"/>
    </row>
    <row r="864" spans="14:14" ht="15.75" customHeight="1">
      <c r="N864" s="132"/>
    </row>
    <row r="865" spans="14:14" ht="15.75" customHeight="1">
      <c r="N865" s="132"/>
    </row>
    <row r="866" spans="14:14" ht="15.75" customHeight="1">
      <c r="N866" s="132"/>
    </row>
    <row r="867" spans="14:14" ht="15.75" customHeight="1">
      <c r="N867" s="132"/>
    </row>
    <row r="868" spans="14:14" ht="15.75" customHeight="1">
      <c r="N868" s="132"/>
    </row>
    <row r="869" spans="14:14" ht="15.75" customHeight="1">
      <c r="N869" s="132"/>
    </row>
    <row r="870" spans="14:14" ht="15.75" customHeight="1">
      <c r="N870" s="132"/>
    </row>
    <row r="871" spans="14:14" ht="15.75" customHeight="1">
      <c r="N871" s="132"/>
    </row>
    <row r="872" spans="14:14" ht="15.75" customHeight="1">
      <c r="N872" s="132"/>
    </row>
    <row r="873" spans="14:14" ht="15.75" customHeight="1">
      <c r="N873" s="132"/>
    </row>
    <row r="874" spans="14:14" ht="15.75" customHeight="1">
      <c r="N874" s="132"/>
    </row>
    <row r="875" spans="14:14" ht="15.75" customHeight="1">
      <c r="N875" s="132"/>
    </row>
    <row r="876" spans="14:14" ht="15.75" customHeight="1">
      <c r="N876" s="132"/>
    </row>
    <row r="877" spans="14:14" ht="15.75" customHeight="1">
      <c r="N877" s="132"/>
    </row>
    <row r="878" spans="14:14" ht="15.75" customHeight="1">
      <c r="N878" s="132"/>
    </row>
    <row r="879" spans="14:14" ht="15.75" customHeight="1">
      <c r="N879" s="132"/>
    </row>
    <row r="880" spans="14:14" ht="15.75" customHeight="1">
      <c r="N880" s="132"/>
    </row>
    <row r="881" spans="14:14" ht="15.75" customHeight="1">
      <c r="N881" s="132"/>
    </row>
    <row r="882" spans="14:14" ht="15.75" customHeight="1">
      <c r="N882" s="132"/>
    </row>
    <row r="883" spans="14:14" ht="15.75" customHeight="1">
      <c r="N883" s="132"/>
    </row>
    <row r="884" spans="14:14" ht="15.75" customHeight="1">
      <c r="N884" s="132"/>
    </row>
    <row r="885" spans="14:14" ht="15.75" customHeight="1">
      <c r="N885" s="132"/>
    </row>
    <row r="886" spans="14:14" ht="15.75" customHeight="1">
      <c r="N886" s="132"/>
    </row>
    <row r="887" spans="14:14" ht="15.75" customHeight="1">
      <c r="N887" s="132"/>
    </row>
    <row r="888" spans="14:14" ht="15.75" customHeight="1">
      <c r="N888" s="132"/>
    </row>
    <row r="889" spans="14:14" ht="15.75" customHeight="1">
      <c r="N889" s="132"/>
    </row>
    <row r="890" spans="14:14" ht="15.75" customHeight="1">
      <c r="N890" s="132"/>
    </row>
    <row r="891" spans="14:14" ht="15.75" customHeight="1">
      <c r="N891" s="132"/>
    </row>
    <row r="892" spans="14:14" ht="15.75" customHeight="1">
      <c r="N892" s="132"/>
    </row>
    <row r="893" spans="14:14" ht="15.75" customHeight="1">
      <c r="N893" s="132"/>
    </row>
    <row r="894" spans="14:14" ht="15.75" customHeight="1">
      <c r="N894" s="132"/>
    </row>
    <row r="895" spans="14:14" ht="15.75" customHeight="1">
      <c r="N895" s="132"/>
    </row>
    <row r="896" spans="14:14" ht="15.75" customHeight="1">
      <c r="N896" s="132"/>
    </row>
    <row r="897" spans="14:14" ht="15.75" customHeight="1">
      <c r="N897" s="132"/>
    </row>
    <row r="898" spans="14:14" ht="15.75" customHeight="1">
      <c r="N898" s="132"/>
    </row>
    <row r="899" spans="14:14" ht="15.75" customHeight="1">
      <c r="N899" s="132"/>
    </row>
    <row r="900" spans="14:14" ht="15.75" customHeight="1">
      <c r="N900" s="132"/>
    </row>
    <row r="901" spans="14:14" ht="15.75" customHeight="1">
      <c r="N901" s="132"/>
    </row>
    <row r="902" spans="14:14" ht="15.75" customHeight="1">
      <c r="N902" s="132"/>
    </row>
    <row r="903" spans="14:14" ht="15.75" customHeight="1">
      <c r="N903" s="132"/>
    </row>
    <row r="904" spans="14:14" ht="15.75" customHeight="1">
      <c r="N904" s="132"/>
    </row>
    <row r="905" spans="14:14" ht="15.75" customHeight="1">
      <c r="N905" s="132"/>
    </row>
    <row r="906" spans="14:14" ht="15.75" customHeight="1">
      <c r="N906" s="132"/>
    </row>
    <row r="907" spans="14:14" ht="15.75" customHeight="1">
      <c r="N907" s="132"/>
    </row>
    <row r="908" spans="14:14" ht="15.75" customHeight="1">
      <c r="N908" s="132"/>
    </row>
    <row r="909" spans="14:14" ht="15.75" customHeight="1">
      <c r="N909" s="132"/>
    </row>
    <row r="910" spans="14:14" ht="15.75" customHeight="1">
      <c r="N910" s="132"/>
    </row>
    <row r="911" spans="14:14" ht="15.75" customHeight="1">
      <c r="N911" s="132"/>
    </row>
    <row r="912" spans="14:14" ht="15.75" customHeight="1">
      <c r="N912" s="132"/>
    </row>
    <row r="913" spans="14:14" ht="15.75" customHeight="1">
      <c r="N913" s="132"/>
    </row>
    <row r="914" spans="14:14" ht="15.75" customHeight="1">
      <c r="N914" s="132"/>
    </row>
    <row r="915" spans="14:14" ht="15.75" customHeight="1">
      <c r="N915" s="132"/>
    </row>
    <row r="916" spans="14:14" ht="15.75" customHeight="1">
      <c r="N916" s="132"/>
    </row>
    <row r="917" spans="14:14" ht="15.75" customHeight="1">
      <c r="N917" s="132"/>
    </row>
    <row r="918" spans="14:14" ht="15.75" customHeight="1">
      <c r="N918" s="132"/>
    </row>
    <row r="919" spans="14:14" ht="15.75" customHeight="1">
      <c r="N919" s="132"/>
    </row>
    <row r="920" spans="14:14" ht="15.75" customHeight="1">
      <c r="N920" s="132"/>
    </row>
    <row r="921" spans="14:14" ht="15.75" customHeight="1">
      <c r="N921" s="132"/>
    </row>
    <row r="922" spans="14:14" ht="15.75" customHeight="1">
      <c r="N922" s="132"/>
    </row>
    <row r="923" spans="14:14" ht="15.75" customHeight="1">
      <c r="N923" s="132"/>
    </row>
    <row r="924" spans="14:14" ht="15.75" customHeight="1">
      <c r="N924" s="132"/>
    </row>
    <row r="925" spans="14:14" ht="15.75" customHeight="1">
      <c r="N925" s="132"/>
    </row>
    <row r="926" spans="14:14" ht="15.75" customHeight="1">
      <c r="N926" s="132"/>
    </row>
    <row r="927" spans="14:14" ht="15.75" customHeight="1">
      <c r="N927" s="132"/>
    </row>
    <row r="928" spans="14:14" ht="15.75" customHeight="1">
      <c r="N928" s="132"/>
    </row>
    <row r="929" spans="14:14" ht="15.75" customHeight="1">
      <c r="N929" s="132"/>
    </row>
    <row r="930" spans="14:14" ht="15.75" customHeight="1">
      <c r="N930" s="132"/>
    </row>
    <row r="931" spans="14:14" ht="15.75" customHeight="1">
      <c r="N931" s="132"/>
    </row>
    <row r="932" spans="14:14" ht="15.75" customHeight="1">
      <c r="N932" s="132"/>
    </row>
    <row r="933" spans="14:14" ht="15.75" customHeight="1">
      <c r="N933" s="132"/>
    </row>
    <row r="934" spans="14:14" ht="15.75" customHeight="1">
      <c r="N934" s="132"/>
    </row>
    <row r="935" spans="14:14" ht="15.75" customHeight="1">
      <c r="N935" s="132"/>
    </row>
    <row r="936" spans="14:14" ht="15.75" customHeight="1">
      <c r="N936" s="132"/>
    </row>
    <row r="937" spans="14:14" ht="15.75" customHeight="1">
      <c r="N937" s="132"/>
    </row>
    <row r="938" spans="14:14" ht="15.75" customHeight="1">
      <c r="N938" s="132"/>
    </row>
    <row r="939" spans="14:14" ht="15.75" customHeight="1">
      <c r="N939" s="132"/>
    </row>
    <row r="940" spans="14:14" ht="15.75" customHeight="1">
      <c r="N940" s="132"/>
    </row>
    <row r="941" spans="14:14" ht="15.75" customHeight="1">
      <c r="N941" s="132"/>
    </row>
    <row r="942" spans="14:14" ht="15.75" customHeight="1">
      <c r="N942" s="132"/>
    </row>
    <row r="943" spans="14:14" ht="15.75" customHeight="1">
      <c r="N943" s="132"/>
    </row>
    <row r="944" spans="14:14" ht="15.75" customHeight="1">
      <c r="N944" s="132"/>
    </row>
    <row r="945" spans="14:14" ht="15.75" customHeight="1">
      <c r="N945" s="132"/>
    </row>
    <row r="946" spans="14:14" ht="15.75" customHeight="1">
      <c r="N946" s="132"/>
    </row>
    <row r="947" spans="14:14" ht="15.75" customHeight="1">
      <c r="N947" s="132"/>
    </row>
    <row r="948" spans="14:14" ht="15.75" customHeight="1">
      <c r="N948" s="132"/>
    </row>
    <row r="949" spans="14:14" ht="15.75" customHeight="1">
      <c r="N949" s="132"/>
    </row>
    <row r="950" spans="14:14" ht="15.75" customHeight="1">
      <c r="N950" s="132"/>
    </row>
    <row r="951" spans="14:14" ht="15.75" customHeight="1">
      <c r="N951" s="132"/>
    </row>
    <row r="952" spans="14:14" ht="15.75" customHeight="1">
      <c r="N952" s="132"/>
    </row>
    <row r="953" spans="14:14" ht="15.75" customHeight="1">
      <c r="N953" s="132"/>
    </row>
    <row r="954" spans="14:14" ht="15.75" customHeight="1">
      <c r="N954" s="132"/>
    </row>
    <row r="955" spans="14:14" ht="15.75" customHeight="1">
      <c r="N955" s="132"/>
    </row>
    <row r="956" spans="14:14" ht="15.75" customHeight="1">
      <c r="N956" s="132"/>
    </row>
    <row r="957" spans="14:14" ht="15.75" customHeight="1">
      <c r="N957" s="132"/>
    </row>
    <row r="958" spans="14:14" ht="15.75" customHeight="1">
      <c r="N958" s="132"/>
    </row>
    <row r="959" spans="14:14" ht="15.75" customHeight="1">
      <c r="N959" s="132"/>
    </row>
    <row r="960" spans="14:14" ht="15.75" customHeight="1">
      <c r="N960" s="132"/>
    </row>
    <row r="961" spans="14:14" ht="15.75" customHeight="1">
      <c r="N961" s="132"/>
    </row>
    <row r="962" spans="14:14" ht="15.75" customHeight="1">
      <c r="N962" s="132"/>
    </row>
    <row r="963" spans="14:14" ht="15.75" customHeight="1">
      <c r="N963" s="132"/>
    </row>
    <row r="964" spans="14:14" ht="15.75" customHeight="1">
      <c r="N964" s="132"/>
    </row>
    <row r="965" spans="14:14" ht="15.75" customHeight="1">
      <c r="N965" s="132"/>
    </row>
    <row r="966" spans="14:14" ht="15.75" customHeight="1">
      <c r="N966" s="132"/>
    </row>
    <row r="967" spans="14:14" ht="15.75" customHeight="1">
      <c r="N967" s="132"/>
    </row>
    <row r="968" spans="14:14" ht="15.75" customHeight="1">
      <c r="N968" s="132"/>
    </row>
    <row r="969" spans="14:14" ht="15.75" customHeight="1">
      <c r="N969" s="132"/>
    </row>
    <row r="970" spans="14:14" ht="15.75" customHeight="1">
      <c r="N970" s="132"/>
    </row>
    <row r="971" spans="14:14" ht="15.75" customHeight="1">
      <c r="N971" s="132"/>
    </row>
    <row r="972" spans="14:14" ht="15.75" customHeight="1">
      <c r="N972" s="132"/>
    </row>
    <row r="973" spans="14:14" ht="15.75" customHeight="1">
      <c r="N973" s="132"/>
    </row>
    <row r="974" spans="14:14" ht="15.75" customHeight="1">
      <c r="N974" s="132"/>
    </row>
    <row r="975" spans="14:14" ht="15.75" customHeight="1">
      <c r="N975" s="132"/>
    </row>
    <row r="976" spans="14:14" ht="15.75" customHeight="1">
      <c r="N976" s="132"/>
    </row>
    <row r="977" spans="14:14" ht="15.75" customHeight="1">
      <c r="N977" s="132"/>
    </row>
    <row r="978" spans="14:14" ht="15.75" customHeight="1">
      <c r="N978" s="132"/>
    </row>
    <row r="979" spans="14:14" ht="15.75" customHeight="1">
      <c r="N979" s="132"/>
    </row>
    <row r="980" spans="14:14" ht="15.75" customHeight="1">
      <c r="N980" s="132"/>
    </row>
    <row r="981" spans="14:14" ht="15.75" customHeight="1">
      <c r="N981" s="132"/>
    </row>
    <row r="982" spans="14:14" ht="15.75" customHeight="1">
      <c r="N982" s="132"/>
    </row>
    <row r="983" spans="14:14" ht="15.75" customHeight="1">
      <c r="N983" s="132"/>
    </row>
    <row r="984" spans="14:14" ht="15.75" customHeight="1">
      <c r="N984" s="132"/>
    </row>
    <row r="985" spans="14:14" ht="15.75" customHeight="1">
      <c r="N985" s="132"/>
    </row>
    <row r="986" spans="14:14" ht="15.75" customHeight="1">
      <c r="N986" s="132"/>
    </row>
    <row r="987" spans="14:14" ht="15.75" customHeight="1">
      <c r="N987" s="132"/>
    </row>
    <row r="988" spans="14:14" ht="15.75" customHeight="1">
      <c r="N988" s="132"/>
    </row>
    <row r="989" spans="14:14" ht="15.75" customHeight="1">
      <c r="N989" s="132"/>
    </row>
    <row r="990" spans="14:14" ht="15.75" customHeight="1">
      <c r="N990" s="132"/>
    </row>
    <row r="991" spans="14:14" ht="15.75" customHeight="1">
      <c r="N991" s="132"/>
    </row>
    <row r="992" spans="14:14" ht="15.75" customHeight="1">
      <c r="N992" s="132"/>
    </row>
  </sheetData>
  <sheetProtection formatCells="0"/>
  <mergeCells count="98">
    <mergeCell ref="N34:N37"/>
    <mergeCell ref="A20:D21"/>
    <mergeCell ref="A8:D9"/>
    <mergeCell ref="A14:D15"/>
    <mergeCell ref="N8:N9"/>
    <mergeCell ref="N14:N15"/>
    <mergeCell ref="N20:N21"/>
    <mergeCell ref="N22:N23"/>
    <mergeCell ref="N27:N28"/>
    <mergeCell ref="A36:D36"/>
    <mergeCell ref="E36:G36"/>
    <mergeCell ref="H36:J36"/>
    <mergeCell ref="K36:M36"/>
    <mergeCell ref="A37:D37"/>
    <mergeCell ref="E37:G37"/>
    <mergeCell ref="H37:J37"/>
    <mergeCell ref="A43:J43"/>
    <mergeCell ref="K43:M43"/>
    <mergeCell ref="A27:A28"/>
    <mergeCell ref="B27:B28"/>
    <mergeCell ref="E8:E9"/>
    <mergeCell ref="E14:E15"/>
    <mergeCell ref="E20:E21"/>
    <mergeCell ref="E27:E28"/>
    <mergeCell ref="F27:F28"/>
    <mergeCell ref="G27:G28"/>
    <mergeCell ref="H8:H9"/>
    <mergeCell ref="H14:H15"/>
    <mergeCell ref="H20:H21"/>
    <mergeCell ref="H27:H28"/>
    <mergeCell ref="I8:I9"/>
    <mergeCell ref="I14:I15"/>
    <mergeCell ref="A40:J40"/>
    <mergeCell ref="K40:M40"/>
    <mergeCell ref="A41:J41"/>
    <mergeCell ref="K41:M41"/>
    <mergeCell ref="A42:J42"/>
    <mergeCell ref="K42:M42"/>
    <mergeCell ref="A38:D38"/>
    <mergeCell ref="E38:G38"/>
    <mergeCell ref="H38:J38"/>
    <mergeCell ref="K38:M38"/>
    <mergeCell ref="A39:J39"/>
    <mergeCell ref="K39:M39"/>
    <mergeCell ref="K37:M37"/>
    <mergeCell ref="A34:D34"/>
    <mergeCell ref="E34:G34"/>
    <mergeCell ref="H34:J34"/>
    <mergeCell ref="K34:M34"/>
    <mergeCell ref="A35:D35"/>
    <mergeCell ref="E35:G35"/>
    <mergeCell ref="H35:J35"/>
    <mergeCell ref="K35:M35"/>
    <mergeCell ref="A23:D23"/>
    <mergeCell ref="A26:M26"/>
    <mergeCell ref="C27:D27"/>
    <mergeCell ref="A32:M32"/>
    <mergeCell ref="A33:D33"/>
    <mergeCell ref="E33:G33"/>
    <mergeCell ref="H33:J33"/>
    <mergeCell ref="K33:M33"/>
    <mergeCell ref="I27:I28"/>
    <mergeCell ref="J27:J28"/>
    <mergeCell ref="K27:K28"/>
    <mergeCell ref="L27:L28"/>
    <mergeCell ref="M22:M23"/>
    <mergeCell ref="M27:M28"/>
    <mergeCell ref="M29:M30"/>
    <mergeCell ref="A16:D16"/>
    <mergeCell ref="A17:D17"/>
    <mergeCell ref="A19:M19"/>
    <mergeCell ref="F20:G20"/>
    <mergeCell ref="A22:D22"/>
    <mergeCell ref="I20:I21"/>
    <mergeCell ref="J20:J21"/>
    <mergeCell ref="K20:K21"/>
    <mergeCell ref="L20:L21"/>
    <mergeCell ref="M16:M17"/>
    <mergeCell ref="M20:M21"/>
    <mergeCell ref="F8:G8"/>
    <mergeCell ref="A10:D10"/>
    <mergeCell ref="A11:D11"/>
    <mergeCell ref="A13:M13"/>
    <mergeCell ref="F14:G14"/>
    <mergeCell ref="J8:J9"/>
    <mergeCell ref="J14:J15"/>
    <mergeCell ref="K8:K9"/>
    <mergeCell ref="K14:K15"/>
    <mergeCell ref="L8:L9"/>
    <mergeCell ref="L14:L15"/>
    <mergeCell ref="M8:M9"/>
    <mergeCell ref="M10:M11"/>
    <mergeCell ref="M14:M15"/>
    <mergeCell ref="A2:N2"/>
    <mergeCell ref="A3:N3"/>
    <mergeCell ref="A5:N5"/>
    <mergeCell ref="A6:K6"/>
    <mergeCell ref="A7:M7"/>
  </mergeCells>
  <pageMargins left="0.25" right="0.25" top="0.75" bottom="0.75" header="0" footer="0"/>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4"/>
  <sheetViews>
    <sheetView topLeftCell="A122" zoomScale="115" zoomScaleNormal="115" workbookViewId="0">
      <selection activeCell="H127" sqref="H127:H129"/>
    </sheetView>
  </sheetViews>
  <sheetFormatPr defaultColWidth="9.140625" defaultRowHeight="12.75"/>
  <cols>
    <col min="1" max="1" width="4" style="1" customWidth="1"/>
    <col min="2" max="2" width="12.28515625" style="1" customWidth="1"/>
    <col min="3" max="3" width="29.85546875" style="1" customWidth="1"/>
    <col min="4" max="4" width="7.28515625" style="1" customWidth="1"/>
    <col min="5" max="5" width="9" style="1" customWidth="1"/>
    <col min="6" max="6" width="15" style="2" customWidth="1"/>
    <col min="7" max="7" width="13.7109375" style="1" customWidth="1"/>
    <col min="8" max="8" width="9.5703125" style="1" customWidth="1"/>
    <col min="9" max="16" width="9.140625" style="1"/>
    <col min="17" max="17" width="11.7109375" style="1" customWidth="1"/>
    <col min="18" max="16384" width="9.140625" style="1"/>
  </cols>
  <sheetData>
    <row r="1" spans="1:7">
      <c r="A1" s="257" t="s">
        <v>340</v>
      </c>
      <c r="B1" s="257"/>
      <c r="C1" s="257"/>
      <c r="D1" s="257"/>
      <c r="E1" s="257"/>
      <c r="F1" s="257"/>
      <c r="G1" s="257"/>
    </row>
    <row r="3" spans="1:7">
      <c r="B3" s="3" t="s">
        <v>1</v>
      </c>
      <c r="C3" s="258"/>
      <c r="D3" s="258"/>
      <c r="E3" s="258"/>
      <c r="F3" s="258"/>
      <c r="G3" s="258"/>
    </row>
    <row r="4" spans="1:7">
      <c r="B4" s="3" t="s">
        <v>2</v>
      </c>
      <c r="C4" s="258"/>
      <c r="D4" s="258"/>
      <c r="E4" s="258"/>
      <c r="F4" s="258"/>
      <c r="G4" s="258"/>
    </row>
    <row r="5" spans="1:7">
      <c r="B5" s="3" t="s">
        <v>3</v>
      </c>
      <c r="C5" s="258"/>
      <c r="D5" s="258"/>
      <c r="E5" s="258"/>
      <c r="F5" s="258"/>
      <c r="G5" s="258"/>
    </row>
    <row r="7" spans="1:7">
      <c r="A7" s="259" t="s">
        <v>4</v>
      </c>
      <c r="B7" s="259"/>
      <c r="C7" s="259"/>
      <c r="D7" s="259"/>
      <c r="E7" s="259"/>
      <c r="F7" s="259"/>
      <c r="G7" s="259"/>
    </row>
    <row r="8" spans="1:7">
      <c r="A8" s="4" t="s">
        <v>5</v>
      </c>
      <c r="B8" s="260" t="s">
        <v>6</v>
      </c>
      <c r="C8" s="261"/>
      <c r="D8" s="261"/>
      <c r="E8" s="261"/>
      <c r="F8" s="262"/>
      <c r="G8" s="4"/>
    </row>
    <row r="9" spans="1:7">
      <c r="A9" s="4" t="s">
        <v>7</v>
      </c>
      <c r="B9" s="260" t="s">
        <v>8</v>
      </c>
      <c r="C9" s="261"/>
      <c r="D9" s="261"/>
      <c r="E9" s="261"/>
      <c r="F9" s="262"/>
      <c r="G9" s="4" t="s">
        <v>9</v>
      </c>
    </row>
    <row r="10" spans="1:7">
      <c r="A10" s="4" t="s">
        <v>10</v>
      </c>
      <c r="B10" s="260" t="s">
        <v>341</v>
      </c>
      <c r="C10" s="261"/>
      <c r="D10" s="261"/>
      <c r="E10" s="261"/>
      <c r="F10" s="262"/>
      <c r="G10" s="6" t="s">
        <v>12</v>
      </c>
    </row>
    <row r="11" spans="1:7">
      <c r="A11" s="4" t="s">
        <v>13</v>
      </c>
      <c r="B11" s="260" t="s">
        <v>14</v>
      </c>
      <c r="C11" s="261"/>
      <c r="D11" s="261"/>
      <c r="E11" s="261"/>
      <c r="F11" s="262"/>
      <c r="G11" s="4">
        <v>12</v>
      </c>
    </row>
    <row r="12" spans="1:7">
      <c r="G12" s="7"/>
    </row>
    <row r="13" spans="1:7">
      <c r="A13" s="263" t="s">
        <v>15</v>
      </c>
      <c r="B13" s="263"/>
      <c r="C13" s="263"/>
      <c r="D13" s="263"/>
      <c r="E13" s="263"/>
      <c r="F13" s="263"/>
      <c r="G13" s="263"/>
    </row>
    <row r="14" spans="1:7" ht="15" customHeight="1">
      <c r="A14" s="8" t="s">
        <v>16</v>
      </c>
      <c r="B14" s="5"/>
      <c r="C14" s="264"/>
      <c r="D14" s="265" t="s">
        <v>17</v>
      </c>
      <c r="E14" s="266"/>
      <c r="F14" s="259" t="s">
        <v>18</v>
      </c>
      <c r="G14" s="259"/>
    </row>
    <row r="15" spans="1:7" ht="13.5">
      <c r="A15" s="267" t="s">
        <v>342</v>
      </c>
      <c r="B15" s="267"/>
      <c r="C15" s="268"/>
      <c r="D15" s="269" t="s">
        <v>343</v>
      </c>
      <c r="E15" s="270"/>
      <c r="F15" s="271" t="s">
        <v>344</v>
      </c>
      <c r="G15" s="272"/>
    </row>
    <row r="17" spans="1:7">
      <c r="A17" s="273" t="s">
        <v>21</v>
      </c>
      <c r="B17" s="273"/>
      <c r="C17" s="273"/>
      <c r="D17" s="273"/>
      <c r="E17" s="273"/>
      <c r="F17" s="273"/>
      <c r="G17" s="273"/>
    </row>
    <row r="18" spans="1:7">
      <c r="B18" s="10"/>
      <c r="C18" s="10"/>
      <c r="D18" s="10"/>
      <c r="E18" s="10"/>
      <c r="F18" s="11"/>
      <c r="G18" s="10"/>
    </row>
    <row r="19" spans="1:7">
      <c r="A19" s="259" t="s">
        <v>22</v>
      </c>
      <c r="B19" s="259"/>
      <c r="C19" s="259"/>
      <c r="D19" s="259"/>
      <c r="E19" s="259"/>
      <c r="F19" s="259"/>
      <c r="G19" s="259"/>
    </row>
    <row r="20" spans="1:7">
      <c r="A20" s="4">
        <v>1</v>
      </c>
      <c r="B20" s="274" t="s">
        <v>23</v>
      </c>
      <c r="C20" s="275"/>
      <c r="D20" s="275"/>
      <c r="E20" s="276"/>
      <c r="F20" s="264" t="s">
        <v>345</v>
      </c>
      <c r="G20" s="266"/>
    </row>
    <row r="21" spans="1:7">
      <c r="A21" s="4">
        <v>2</v>
      </c>
      <c r="B21" s="260" t="s">
        <v>25</v>
      </c>
      <c r="C21" s="261"/>
      <c r="D21" s="261"/>
      <c r="E21" s="262"/>
      <c r="F21" s="277">
        <v>873.6</v>
      </c>
      <c r="G21" s="278"/>
    </row>
    <row r="22" spans="1:7">
      <c r="A22" s="4">
        <v>3</v>
      </c>
      <c r="B22" s="260" t="s">
        <v>26</v>
      </c>
      <c r="C22" s="261"/>
      <c r="D22" s="261"/>
      <c r="E22" s="262"/>
      <c r="F22" s="279" t="s">
        <v>27</v>
      </c>
      <c r="G22" s="280"/>
    </row>
    <row r="23" spans="1:7">
      <c r="A23" s="4">
        <v>4</v>
      </c>
      <c r="B23" s="260" t="s">
        <v>28</v>
      </c>
      <c r="C23" s="261"/>
      <c r="D23" s="261"/>
      <c r="E23" s="262"/>
      <c r="F23" s="281" t="s">
        <v>29</v>
      </c>
      <c r="G23" s="282"/>
    </row>
    <row r="24" spans="1:7">
      <c r="A24" s="10"/>
      <c r="B24" s="12"/>
      <c r="C24" s="12"/>
      <c r="D24" s="12"/>
      <c r="E24" s="12"/>
      <c r="F24" s="11"/>
      <c r="G24" s="13"/>
    </row>
    <row r="25" spans="1:7">
      <c r="A25" s="10"/>
      <c r="B25" s="283" t="s">
        <v>30</v>
      </c>
      <c r="C25" s="283"/>
      <c r="D25" s="283"/>
      <c r="E25" s="283"/>
      <c r="F25" s="283"/>
      <c r="G25" s="283"/>
    </row>
    <row r="26" spans="1:7">
      <c r="D26" s="67"/>
    </row>
    <row r="27" spans="1:7">
      <c r="B27" s="4">
        <v>1</v>
      </c>
      <c r="C27" s="259" t="s">
        <v>31</v>
      </c>
      <c r="D27" s="259"/>
      <c r="E27" s="259"/>
      <c r="F27" s="15" t="s">
        <v>32</v>
      </c>
      <c r="G27" s="16" t="s">
        <v>33</v>
      </c>
    </row>
    <row r="28" spans="1:7">
      <c r="B28" s="4" t="s">
        <v>5</v>
      </c>
      <c r="C28" s="284" t="s">
        <v>34</v>
      </c>
      <c r="D28" s="284"/>
      <c r="E28" s="284"/>
      <c r="F28" s="17">
        <v>100</v>
      </c>
      <c r="G28" s="18">
        <v>873.6</v>
      </c>
    </row>
    <row r="29" spans="1:7">
      <c r="B29" s="4" t="s">
        <v>7</v>
      </c>
      <c r="C29" s="284" t="s">
        <v>35</v>
      </c>
      <c r="D29" s="284"/>
      <c r="E29" s="284"/>
      <c r="F29" s="19"/>
      <c r="G29" s="17">
        <f>F29*G28</f>
        <v>0</v>
      </c>
    </row>
    <row r="30" spans="1:7">
      <c r="B30" s="4" t="s">
        <v>10</v>
      </c>
      <c r="C30" s="284" t="s">
        <v>36</v>
      </c>
      <c r="D30" s="284"/>
      <c r="E30" s="284"/>
      <c r="F30" s="19"/>
      <c r="G30" s="17">
        <v>0</v>
      </c>
    </row>
    <row r="31" spans="1:7">
      <c r="B31" s="4" t="s">
        <v>13</v>
      </c>
      <c r="C31" s="284" t="s">
        <v>37</v>
      </c>
      <c r="D31" s="284"/>
      <c r="E31" s="284"/>
      <c r="F31" s="19"/>
      <c r="G31" s="17">
        <v>0</v>
      </c>
    </row>
    <row r="32" spans="1:7">
      <c r="B32" s="4" t="s">
        <v>38</v>
      </c>
      <c r="C32" s="284" t="s">
        <v>39</v>
      </c>
      <c r="D32" s="284"/>
      <c r="E32" s="284"/>
      <c r="F32" s="19"/>
      <c r="G32" s="17">
        <v>0</v>
      </c>
    </row>
    <row r="33" spans="1:7">
      <c r="B33" s="4" t="s">
        <v>40</v>
      </c>
      <c r="C33" s="284" t="s">
        <v>41</v>
      </c>
      <c r="D33" s="284"/>
      <c r="E33" s="284"/>
      <c r="F33" s="19"/>
      <c r="G33" s="17">
        <v>0</v>
      </c>
    </row>
    <row r="34" spans="1:7">
      <c r="B34" s="4" t="s">
        <v>42</v>
      </c>
      <c r="C34" s="284" t="s">
        <v>43</v>
      </c>
      <c r="D34" s="284"/>
      <c r="E34" s="284"/>
      <c r="F34" s="19"/>
      <c r="G34" s="17">
        <v>0</v>
      </c>
    </row>
    <row r="35" spans="1:7">
      <c r="B35" s="4" t="s">
        <v>44</v>
      </c>
      <c r="C35" s="284" t="s">
        <v>45</v>
      </c>
      <c r="D35" s="284"/>
      <c r="E35" s="284"/>
      <c r="F35" s="19"/>
      <c r="G35" s="17">
        <f>F35*G28</f>
        <v>0</v>
      </c>
    </row>
    <row r="36" spans="1:7">
      <c r="B36" s="264" t="s">
        <v>46</v>
      </c>
      <c r="C36" s="265"/>
      <c r="D36" s="265"/>
      <c r="E36" s="265"/>
      <c r="F36" s="266"/>
      <c r="G36" s="15">
        <f>SUM(G28:G35)</f>
        <v>873.6</v>
      </c>
    </row>
    <row r="38" spans="1:7" ht="15.75" customHeight="1">
      <c r="A38" s="285" t="s">
        <v>47</v>
      </c>
      <c r="B38" s="285"/>
      <c r="C38" s="285"/>
      <c r="D38" s="285"/>
      <c r="E38" s="285"/>
      <c r="F38" s="285"/>
      <c r="G38" s="10"/>
    </row>
    <row r="40" spans="1:7" ht="15.75" customHeight="1">
      <c r="A40" s="4">
        <v>2</v>
      </c>
      <c r="B40" s="264" t="s">
        <v>48</v>
      </c>
      <c r="C40" s="265"/>
      <c r="D40" s="265"/>
      <c r="E40" s="266"/>
      <c r="F40" s="15" t="s">
        <v>33</v>
      </c>
    </row>
    <row r="41" spans="1:7" ht="15.75" customHeight="1">
      <c r="A41" s="4" t="s">
        <v>5</v>
      </c>
      <c r="B41" s="260" t="s">
        <v>49</v>
      </c>
      <c r="C41" s="261"/>
      <c r="D41" s="20">
        <v>12</v>
      </c>
      <c r="E41" s="21">
        <v>6</v>
      </c>
      <c r="F41" s="22">
        <f>IF(((E41*15-G36*6%)&lt;=0),"0,00",E41*15-G36*6%)</f>
        <v>37.58</v>
      </c>
    </row>
    <row r="42" spans="1:7">
      <c r="A42" s="4" t="s">
        <v>7</v>
      </c>
      <c r="B42" s="260" t="s">
        <v>50</v>
      </c>
      <c r="C42" s="261"/>
      <c r="D42" s="20"/>
      <c r="E42" s="21">
        <v>20</v>
      </c>
      <c r="F42" s="23">
        <f>E42*22</f>
        <v>440</v>
      </c>
      <c r="G42" s="24"/>
    </row>
    <row r="43" spans="1:7">
      <c r="A43" s="4" t="s">
        <v>10</v>
      </c>
      <c r="B43" s="260" t="s">
        <v>51</v>
      </c>
      <c r="C43" s="261"/>
      <c r="D43" s="261"/>
      <c r="E43" s="262"/>
      <c r="F43" s="23">
        <v>150</v>
      </c>
      <c r="G43" s="24"/>
    </row>
    <row r="44" spans="1:7">
      <c r="A44" s="4" t="s">
        <v>13</v>
      </c>
      <c r="B44" s="260" t="s">
        <v>52</v>
      </c>
      <c r="C44" s="261"/>
      <c r="D44" s="261"/>
      <c r="E44" s="262"/>
      <c r="F44" s="26">
        <v>0</v>
      </c>
      <c r="G44" s="24"/>
    </row>
    <row r="45" spans="1:7">
      <c r="A45" s="4" t="s">
        <v>38</v>
      </c>
      <c r="B45" s="260" t="s">
        <v>53</v>
      </c>
      <c r="C45" s="261"/>
      <c r="D45" s="261"/>
      <c r="E45" s="262"/>
      <c r="F45" s="23">
        <v>2.5</v>
      </c>
      <c r="G45" s="24"/>
    </row>
    <row r="46" spans="1:7">
      <c r="A46" s="4" t="s">
        <v>42</v>
      </c>
      <c r="B46" s="260" t="s">
        <v>54</v>
      </c>
      <c r="C46" s="261"/>
      <c r="D46" s="261"/>
      <c r="E46" s="262"/>
      <c r="F46" s="23">
        <v>4.5</v>
      </c>
      <c r="G46" s="24"/>
    </row>
    <row r="47" spans="1:7">
      <c r="A47" s="4" t="s">
        <v>44</v>
      </c>
      <c r="B47" s="286" t="s">
        <v>55</v>
      </c>
      <c r="C47" s="287"/>
      <c r="D47" s="287"/>
      <c r="E47" s="288"/>
      <c r="F47" s="25">
        <v>0</v>
      </c>
      <c r="G47" s="24"/>
    </row>
    <row r="48" spans="1:7">
      <c r="A48" s="259" t="s">
        <v>56</v>
      </c>
      <c r="B48" s="259"/>
      <c r="C48" s="259"/>
      <c r="D48" s="259"/>
      <c r="E48" s="259"/>
      <c r="F48" s="27">
        <f>SUM(F41:F47)</f>
        <v>634.58000000000004</v>
      </c>
      <c r="G48" s="24"/>
    </row>
    <row r="49" spans="1:7">
      <c r="G49" s="24"/>
    </row>
    <row r="50" spans="1:7" ht="15.75" customHeight="1">
      <c r="A50" s="285" t="s">
        <v>57</v>
      </c>
      <c r="B50" s="285"/>
      <c r="C50" s="285"/>
      <c r="D50" s="285"/>
      <c r="E50" s="285"/>
      <c r="F50" s="285"/>
      <c r="G50" s="24"/>
    </row>
    <row r="51" spans="1:7">
      <c r="G51" s="24"/>
    </row>
    <row r="52" spans="1:7">
      <c r="A52" s="4">
        <v>3</v>
      </c>
      <c r="B52" s="259" t="s">
        <v>58</v>
      </c>
      <c r="C52" s="259"/>
      <c r="D52" s="259"/>
      <c r="E52" s="259"/>
      <c r="F52" s="15" t="s">
        <v>33</v>
      </c>
      <c r="G52" s="7"/>
    </row>
    <row r="53" spans="1:7">
      <c r="A53" s="4" t="s">
        <v>5</v>
      </c>
      <c r="B53" s="284" t="s">
        <v>59</v>
      </c>
      <c r="C53" s="284"/>
      <c r="D53" s="284"/>
      <c r="E53" s="284"/>
      <c r="F53" s="22" t="e">
        <f>#REF!</f>
        <v>#REF!</v>
      </c>
      <c r="G53" s="10"/>
    </row>
    <row r="54" spans="1:7">
      <c r="A54" s="4" t="s">
        <v>7</v>
      </c>
      <c r="B54" s="260" t="s">
        <v>60</v>
      </c>
      <c r="C54" s="261"/>
      <c r="D54" s="261"/>
      <c r="E54" s="262"/>
      <c r="F54" s="17">
        <v>0</v>
      </c>
      <c r="G54" s="12"/>
    </row>
    <row r="55" spans="1:7">
      <c r="A55" s="4" t="s">
        <v>10</v>
      </c>
      <c r="B55" s="284" t="s">
        <v>346</v>
      </c>
      <c r="C55" s="284"/>
      <c r="D55" s="284"/>
      <c r="E55" s="284"/>
      <c r="F55" s="17">
        <v>23.4</v>
      </c>
      <c r="G55" s="12"/>
    </row>
    <row r="56" spans="1:7">
      <c r="A56" s="4" t="s">
        <v>13</v>
      </c>
      <c r="B56" s="284" t="s">
        <v>62</v>
      </c>
      <c r="C56" s="284"/>
      <c r="D56" s="284"/>
      <c r="E56" s="284"/>
      <c r="F56" s="17">
        <v>0</v>
      </c>
      <c r="G56" s="10"/>
    </row>
    <row r="57" spans="1:7">
      <c r="A57" s="259" t="s">
        <v>63</v>
      </c>
      <c r="B57" s="259"/>
      <c r="C57" s="259"/>
      <c r="D57" s="259"/>
      <c r="E57" s="259"/>
      <c r="F57" s="15" t="e">
        <f>SUM(F53:F56)</f>
        <v>#REF!</v>
      </c>
      <c r="G57" s="12"/>
    </row>
    <row r="58" spans="1:7">
      <c r="G58" s="10"/>
    </row>
    <row r="59" spans="1:7">
      <c r="A59" s="273" t="s">
        <v>64</v>
      </c>
      <c r="B59" s="273"/>
      <c r="C59" s="273"/>
      <c r="D59" s="273"/>
      <c r="E59" s="273"/>
      <c r="F59" s="273"/>
    </row>
    <row r="60" spans="1:7">
      <c r="A60" s="9"/>
      <c r="B60" s="9"/>
      <c r="C60" s="9"/>
      <c r="D60" s="9"/>
      <c r="E60" s="9"/>
      <c r="F60" s="9"/>
    </row>
    <row r="61" spans="1:7">
      <c r="A61" s="9"/>
      <c r="B61" s="273" t="s">
        <v>65</v>
      </c>
      <c r="C61" s="273"/>
      <c r="D61" s="273"/>
      <c r="E61" s="273"/>
      <c r="F61" s="273"/>
    </row>
    <row r="62" spans="1:7">
      <c r="B62" s="1" t="s">
        <v>66</v>
      </c>
    </row>
    <row r="63" spans="1:7">
      <c r="A63" s="5" t="s">
        <v>67</v>
      </c>
      <c r="B63" s="259" t="s">
        <v>68</v>
      </c>
      <c r="C63" s="259"/>
      <c r="D63" s="259"/>
      <c r="E63" s="5" t="s">
        <v>32</v>
      </c>
      <c r="F63" s="15" t="s">
        <v>33</v>
      </c>
    </row>
    <row r="64" spans="1:7">
      <c r="A64" s="4" t="s">
        <v>5</v>
      </c>
      <c r="B64" s="284" t="s">
        <v>69</v>
      </c>
      <c r="C64" s="284"/>
      <c r="D64" s="284"/>
      <c r="E64" s="28">
        <v>0.2</v>
      </c>
      <c r="F64" s="17">
        <f t="shared" ref="F64:F71" si="0">E64*$G$36</f>
        <v>174.72</v>
      </c>
      <c r="G64" s="333"/>
    </row>
    <row r="65" spans="1:9">
      <c r="A65" s="4" t="s">
        <v>7</v>
      </c>
      <c r="B65" s="284" t="s">
        <v>70</v>
      </c>
      <c r="C65" s="284"/>
      <c r="D65" s="284"/>
      <c r="E65" s="28">
        <v>1.4999999999999999E-2</v>
      </c>
      <c r="F65" s="17">
        <f t="shared" si="0"/>
        <v>13.1</v>
      </c>
      <c r="G65" s="333"/>
    </row>
    <row r="66" spans="1:9">
      <c r="A66" s="4" t="s">
        <v>10</v>
      </c>
      <c r="B66" s="284" t="s">
        <v>71</v>
      </c>
      <c r="C66" s="284"/>
      <c r="D66" s="284"/>
      <c r="E66" s="28">
        <v>0.01</v>
      </c>
      <c r="F66" s="17">
        <f t="shared" si="0"/>
        <v>8.74</v>
      </c>
      <c r="G66" s="333"/>
    </row>
    <row r="67" spans="1:9">
      <c r="A67" s="4" t="s">
        <v>13</v>
      </c>
      <c r="B67" s="284" t="s">
        <v>72</v>
      </c>
      <c r="C67" s="284"/>
      <c r="D67" s="284"/>
      <c r="E67" s="28">
        <v>2E-3</v>
      </c>
      <c r="F67" s="17">
        <f t="shared" si="0"/>
        <v>1.75</v>
      </c>
      <c r="G67" s="333"/>
    </row>
    <row r="68" spans="1:9">
      <c r="A68" s="4" t="s">
        <v>38</v>
      </c>
      <c r="B68" s="284" t="s">
        <v>73</v>
      </c>
      <c r="C68" s="284"/>
      <c r="D68" s="284"/>
      <c r="E68" s="28">
        <v>2.5000000000000001E-2</v>
      </c>
      <c r="F68" s="17">
        <f t="shared" si="0"/>
        <v>21.84</v>
      </c>
      <c r="G68" s="333"/>
    </row>
    <row r="69" spans="1:9">
      <c r="A69" s="4" t="s">
        <v>40</v>
      </c>
      <c r="B69" s="284" t="s">
        <v>74</v>
      </c>
      <c r="C69" s="284"/>
      <c r="D69" s="284"/>
      <c r="E69" s="28">
        <v>0.08</v>
      </c>
      <c r="F69" s="17">
        <f t="shared" si="0"/>
        <v>69.89</v>
      </c>
      <c r="G69" s="333"/>
    </row>
    <row r="70" spans="1:9">
      <c r="A70" s="4" t="s">
        <v>42</v>
      </c>
      <c r="B70" s="289" t="s">
        <v>347</v>
      </c>
      <c r="C70" s="289"/>
      <c r="D70" s="289"/>
      <c r="E70" s="28">
        <v>0.03</v>
      </c>
      <c r="F70" s="17">
        <f t="shared" si="0"/>
        <v>26.21</v>
      </c>
      <c r="G70" s="333"/>
    </row>
    <row r="71" spans="1:9">
      <c r="A71" s="4" t="s">
        <v>44</v>
      </c>
      <c r="B71" s="284" t="s">
        <v>76</v>
      </c>
      <c r="C71" s="284"/>
      <c r="D71" s="284"/>
      <c r="E71" s="28">
        <v>6.0000000000000001E-3</v>
      </c>
      <c r="F71" s="17">
        <f t="shared" si="0"/>
        <v>5.24</v>
      </c>
      <c r="G71" s="333"/>
    </row>
    <row r="72" spans="1:9">
      <c r="A72" s="259" t="s">
        <v>77</v>
      </c>
      <c r="B72" s="259"/>
      <c r="C72" s="259"/>
      <c r="D72" s="259"/>
      <c r="E72" s="29">
        <f>SUM(E64:E71)</f>
        <v>0.36799999999999999</v>
      </c>
      <c r="F72" s="15">
        <f>SUM(F64:F71)</f>
        <v>321.49</v>
      </c>
    </row>
    <row r="73" spans="1:9">
      <c r="A73" s="14"/>
      <c r="B73" s="14"/>
      <c r="C73" s="14"/>
      <c r="D73" s="14"/>
      <c r="E73" s="30"/>
      <c r="F73" s="31"/>
    </row>
    <row r="74" spans="1:9">
      <c r="A74" s="290" t="s">
        <v>78</v>
      </c>
      <c r="B74" s="290"/>
      <c r="C74" s="290"/>
      <c r="D74" s="290"/>
      <c r="E74" s="290"/>
      <c r="F74" s="290"/>
    </row>
    <row r="75" spans="1:9">
      <c r="B75" s="10"/>
      <c r="C75" s="10"/>
      <c r="D75" s="10"/>
      <c r="E75" s="32"/>
    </row>
    <row r="76" spans="1:9">
      <c r="A76" s="5" t="s">
        <v>79</v>
      </c>
      <c r="B76" s="259" t="s">
        <v>80</v>
      </c>
      <c r="C76" s="259"/>
      <c r="D76" s="259"/>
      <c r="E76" s="5" t="s">
        <v>32</v>
      </c>
      <c r="F76" s="15" t="s">
        <v>33</v>
      </c>
    </row>
    <row r="77" spans="1:9">
      <c r="A77" s="4" t="s">
        <v>5</v>
      </c>
      <c r="B77" s="284" t="s">
        <v>80</v>
      </c>
      <c r="C77" s="284"/>
      <c r="D77" s="284"/>
      <c r="E77" s="28">
        <v>8.3299999999999999E-2</v>
      </c>
      <c r="F77" s="17">
        <f>E77*$G$36</f>
        <v>72.77</v>
      </c>
      <c r="G77" s="33"/>
    </row>
    <row r="78" spans="1:9">
      <c r="A78" s="259" t="s">
        <v>81</v>
      </c>
      <c r="B78" s="259"/>
      <c r="C78" s="259"/>
      <c r="D78" s="259"/>
      <c r="E78" s="29">
        <f>SUM(E77:E77)</f>
        <v>8.3299999999999999E-2</v>
      </c>
      <c r="F78" s="15">
        <f>SUM(F77:F77)</f>
        <v>72.77</v>
      </c>
    </row>
    <row r="79" spans="1:9">
      <c r="A79" s="34" t="s">
        <v>7</v>
      </c>
      <c r="B79" s="291" t="s">
        <v>82</v>
      </c>
      <c r="C79" s="291"/>
      <c r="D79" s="291"/>
      <c r="E79" s="28">
        <f>E72*E78</f>
        <v>3.0700000000000002E-2</v>
      </c>
      <c r="F79" s="35">
        <f>F78*E72</f>
        <v>26.78</v>
      </c>
      <c r="G79" s="33"/>
      <c r="H79" s="33"/>
      <c r="I79" s="33"/>
    </row>
    <row r="80" spans="1:9">
      <c r="A80" s="264" t="s">
        <v>77</v>
      </c>
      <c r="B80" s="265"/>
      <c r="C80" s="265"/>
      <c r="D80" s="265"/>
      <c r="E80" s="29">
        <f>E73*E78</f>
        <v>0</v>
      </c>
      <c r="F80" s="15">
        <f>SUM(F78:F79)</f>
        <v>99.55</v>
      </c>
      <c r="G80" s="33"/>
    </row>
    <row r="81" spans="1:8">
      <c r="B81" s="10"/>
      <c r="C81" s="10"/>
      <c r="D81" s="10"/>
      <c r="E81" s="32"/>
    </row>
    <row r="82" spans="1:8">
      <c r="A82" s="5" t="s">
        <v>83</v>
      </c>
      <c r="B82" s="263" t="s">
        <v>84</v>
      </c>
      <c r="C82" s="263"/>
      <c r="D82" s="263"/>
      <c r="E82" s="5" t="s">
        <v>32</v>
      </c>
      <c r="F82" s="15" t="s">
        <v>33</v>
      </c>
    </row>
    <row r="83" spans="1:8">
      <c r="A83" s="4" t="s">
        <v>5</v>
      </c>
      <c r="B83" s="260" t="s">
        <v>85</v>
      </c>
      <c r="C83" s="261"/>
      <c r="D83" s="262"/>
      <c r="E83" s="28">
        <v>2.0000000000000001E-4</v>
      </c>
      <c r="F83" s="17">
        <f>E83*$G$36</f>
        <v>0.17</v>
      </c>
    </row>
    <row r="84" spans="1:8" ht="32.25" customHeight="1">
      <c r="A84" s="34" t="s">
        <v>7</v>
      </c>
      <c r="B84" s="291" t="s">
        <v>86</v>
      </c>
      <c r="C84" s="291"/>
      <c r="D84" s="291"/>
      <c r="E84" s="36">
        <f>E83*E72</f>
        <v>1E-4</v>
      </c>
      <c r="F84" s="35">
        <f>F83*E72</f>
        <v>0.06</v>
      </c>
    </row>
    <row r="85" spans="1:8">
      <c r="A85" s="264" t="s">
        <v>77</v>
      </c>
      <c r="B85" s="265"/>
      <c r="C85" s="265"/>
      <c r="D85" s="266"/>
      <c r="E85" s="29">
        <f>SUM(E83:E84)</f>
        <v>2.9999999999999997E-4</v>
      </c>
      <c r="F85" s="15">
        <f>SUM(F83:F84)</f>
        <v>0.23</v>
      </c>
    </row>
    <row r="87" spans="1:8">
      <c r="A87" s="283" t="s">
        <v>87</v>
      </c>
      <c r="B87" s="283"/>
      <c r="C87" s="283"/>
      <c r="D87" s="283"/>
      <c r="E87" s="283"/>
      <c r="F87" s="283"/>
    </row>
    <row r="88" spans="1:8">
      <c r="G88" s="37"/>
    </row>
    <row r="89" spans="1:8">
      <c r="A89" s="5" t="s">
        <v>88</v>
      </c>
      <c r="B89" s="259" t="s">
        <v>89</v>
      </c>
      <c r="C89" s="259"/>
      <c r="D89" s="259"/>
      <c r="E89" s="5" t="s">
        <v>32</v>
      </c>
      <c r="F89" s="15" t="s">
        <v>33</v>
      </c>
    </row>
    <row r="90" spans="1:8">
      <c r="A90" s="34" t="s">
        <v>5</v>
      </c>
      <c r="B90" s="292" t="s">
        <v>90</v>
      </c>
      <c r="C90" s="292"/>
      <c r="D90" s="292"/>
      <c r="E90" s="36">
        <v>4.1999999999999997E-3</v>
      </c>
      <c r="F90" s="35">
        <f>E90*$G$36</f>
        <v>3.67</v>
      </c>
      <c r="G90" s="33"/>
      <c r="H90" s="33"/>
    </row>
    <row r="91" spans="1:8">
      <c r="A91" s="34" t="s">
        <v>7</v>
      </c>
      <c r="B91" s="291" t="s">
        <v>91</v>
      </c>
      <c r="C91" s="291"/>
      <c r="D91" s="291"/>
      <c r="E91" s="36">
        <v>2.9999999999999997E-4</v>
      </c>
      <c r="F91" s="35">
        <f>F90*E69</f>
        <v>0.28999999999999998</v>
      </c>
      <c r="G91" s="10"/>
    </row>
    <row r="92" spans="1:8" ht="12.75" customHeight="1">
      <c r="A92" s="34" t="s">
        <v>10</v>
      </c>
      <c r="B92" s="293" t="s">
        <v>92</v>
      </c>
      <c r="C92" s="293"/>
      <c r="D92" s="293"/>
      <c r="E92" s="36">
        <v>4.3499999999999997E-2</v>
      </c>
      <c r="F92" s="35">
        <f>E92*$G$36</f>
        <v>38</v>
      </c>
      <c r="G92" s="10"/>
    </row>
    <row r="93" spans="1:8">
      <c r="A93" s="34" t="s">
        <v>13</v>
      </c>
      <c r="B93" s="291" t="s">
        <v>93</v>
      </c>
      <c r="C93" s="291"/>
      <c r="D93" s="291"/>
      <c r="E93" s="36">
        <v>1.9400000000000001E-2</v>
      </c>
      <c r="F93" s="35">
        <f>E93*$G$36</f>
        <v>16.95</v>
      </c>
      <c r="G93" s="7"/>
    </row>
    <row r="94" spans="1:8">
      <c r="A94" s="34" t="s">
        <v>38</v>
      </c>
      <c r="B94" s="291" t="s">
        <v>94</v>
      </c>
      <c r="C94" s="291"/>
      <c r="D94" s="291"/>
      <c r="E94" s="36">
        <f>E93*E72</f>
        <v>7.1000000000000004E-3</v>
      </c>
      <c r="F94" s="35">
        <f>E94*$G$36</f>
        <v>6.2</v>
      </c>
      <c r="G94" s="7"/>
    </row>
    <row r="95" spans="1:8" ht="12.75" customHeight="1">
      <c r="A95" s="34" t="s">
        <v>40</v>
      </c>
      <c r="B95" s="294" t="s">
        <v>95</v>
      </c>
      <c r="C95" s="295"/>
      <c r="D95" s="296"/>
      <c r="E95" s="38">
        <v>6.4999999999999997E-3</v>
      </c>
      <c r="F95" s="35">
        <f>E95*$G$36</f>
        <v>5.68</v>
      </c>
      <c r="G95" s="7"/>
    </row>
    <row r="96" spans="1:8">
      <c r="A96" s="297" t="s">
        <v>77</v>
      </c>
      <c r="B96" s="298"/>
      <c r="C96" s="298"/>
      <c r="D96" s="299"/>
      <c r="E96" s="39">
        <f>SUM(E90:E95)</f>
        <v>8.1000000000000003E-2</v>
      </c>
      <c r="F96" s="40">
        <f>SUM(F90:F95)</f>
        <v>70.790000000000006</v>
      </c>
      <c r="G96" s="10"/>
    </row>
    <row r="98" spans="1:7">
      <c r="A98" s="283" t="s">
        <v>96</v>
      </c>
      <c r="B98" s="283"/>
      <c r="C98" s="283"/>
      <c r="D98" s="283"/>
      <c r="E98" s="283"/>
      <c r="F98" s="283"/>
    </row>
    <row r="100" spans="1:7" ht="30.75" customHeight="1">
      <c r="A100" s="41" t="s">
        <v>97</v>
      </c>
      <c r="B100" s="300" t="s">
        <v>98</v>
      </c>
      <c r="C100" s="301"/>
      <c r="D100" s="302"/>
      <c r="E100" s="41" t="s">
        <v>32</v>
      </c>
      <c r="F100" s="40" t="s">
        <v>33</v>
      </c>
    </row>
    <row r="101" spans="1:7">
      <c r="A101" s="34" t="s">
        <v>5</v>
      </c>
      <c r="B101" s="303" t="s">
        <v>348</v>
      </c>
      <c r="C101" s="303"/>
      <c r="D101" s="303"/>
      <c r="E101" s="46">
        <v>0.121</v>
      </c>
      <c r="F101" s="35">
        <f t="shared" ref="F101:F106" si="1">E101*$G$36</f>
        <v>105.71</v>
      </c>
      <c r="G101" s="43"/>
    </row>
    <row r="102" spans="1:7">
      <c r="A102" s="34" t="s">
        <v>7</v>
      </c>
      <c r="B102" s="291" t="s">
        <v>100</v>
      </c>
      <c r="C102" s="291"/>
      <c r="D102" s="291"/>
      <c r="E102" s="38">
        <v>1.66E-2</v>
      </c>
      <c r="F102" s="35">
        <f t="shared" si="1"/>
        <v>14.5</v>
      </c>
    </row>
    <row r="103" spans="1:7">
      <c r="A103" s="34" t="s">
        <v>10</v>
      </c>
      <c r="B103" s="304" t="s">
        <v>349</v>
      </c>
      <c r="C103" s="305"/>
      <c r="D103" s="306"/>
      <c r="E103" s="36">
        <v>2.0000000000000001E-4</v>
      </c>
      <c r="F103" s="35">
        <f t="shared" si="1"/>
        <v>0.17</v>
      </c>
    </row>
    <row r="104" spans="1:7">
      <c r="A104" s="34" t="s">
        <v>13</v>
      </c>
      <c r="B104" s="304" t="s">
        <v>102</v>
      </c>
      <c r="C104" s="305"/>
      <c r="D104" s="306"/>
      <c r="E104" s="38">
        <v>2.8E-3</v>
      </c>
      <c r="F104" s="35">
        <f t="shared" si="1"/>
        <v>2.4500000000000002</v>
      </c>
      <c r="G104" s="32"/>
    </row>
    <row r="105" spans="1:7">
      <c r="A105" s="34" t="s">
        <v>38</v>
      </c>
      <c r="B105" s="291" t="s">
        <v>103</v>
      </c>
      <c r="C105" s="291"/>
      <c r="D105" s="291"/>
      <c r="E105" s="38">
        <v>2.9999999999999997E-4</v>
      </c>
      <c r="F105" s="35">
        <f t="shared" si="1"/>
        <v>0.26</v>
      </c>
      <c r="G105" s="32"/>
    </row>
    <row r="106" spans="1:7">
      <c r="A106" s="34" t="s">
        <v>40</v>
      </c>
      <c r="B106" s="304" t="s">
        <v>104</v>
      </c>
      <c r="C106" s="305"/>
      <c r="D106" s="306"/>
      <c r="E106" s="36">
        <v>0</v>
      </c>
      <c r="F106" s="35">
        <f t="shared" si="1"/>
        <v>0</v>
      </c>
    </row>
    <row r="107" spans="1:7">
      <c r="A107" s="307" t="s">
        <v>81</v>
      </c>
      <c r="B107" s="308"/>
      <c r="C107" s="308"/>
      <c r="D107" s="309"/>
      <c r="E107" s="45">
        <f>SUM(E101:E106)</f>
        <v>0.1409</v>
      </c>
      <c r="F107" s="40">
        <f>SUM(F101:F106)</f>
        <v>123.09</v>
      </c>
    </row>
    <row r="108" spans="1:7">
      <c r="A108" s="34" t="s">
        <v>42</v>
      </c>
      <c r="B108" s="291" t="s">
        <v>350</v>
      </c>
      <c r="C108" s="291"/>
      <c r="D108" s="291"/>
      <c r="E108" s="46">
        <f>E107*E72</f>
        <v>5.1900000000000002E-2</v>
      </c>
      <c r="F108" s="35">
        <f>F107*E72</f>
        <v>45.3</v>
      </c>
    </row>
    <row r="109" spans="1:7">
      <c r="A109" s="297" t="s">
        <v>77</v>
      </c>
      <c r="B109" s="298"/>
      <c r="C109" s="298"/>
      <c r="D109" s="298"/>
      <c r="E109" s="39">
        <f>E107+E108</f>
        <v>0.1928</v>
      </c>
      <c r="F109" s="40">
        <f>SUM(F107:F108)</f>
        <v>168.39</v>
      </c>
    </row>
    <row r="111" spans="1:7">
      <c r="A111" s="273" t="s">
        <v>106</v>
      </c>
      <c r="B111" s="273"/>
      <c r="C111" s="273"/>
      <c r="D111" s="273"/>
      <c r="E111" s="273"/>
      <c r="F111" s="273"/>
    </row>
    <row r="112" spans="1:7">
      <c r="A112" s="47"/>
    </row>
    <row r="113" spans="1:8">
      <c r="A113" s="5">
        <v>4</v>
      </c>
      <c r="B113" s="259" t="s">
        <v>107</v>
      </c>
      <c r="C113" s="259"/>
      <c r="D113" s="259"/>
      <c r="E113" s="259"/>
      <c r="F113" s="17" t="s">
        <v>33</v>
      </c>
    </row>
    <row r="114" spans="1:8">
      <c r="A114" s="3" t="s">
        <v>67</v>
      </c>
      <c r="B114" s="284" t="s">
        <v>108</v>
      </c>
      <c r="C114" s="284"/>
      <c r="D114" s="284"/>
      <c r="E114" s="284"/>
      <c r="F114" s="17">
        <f>F72</f>
        <v>321.49</v>
      </c>
    </row>
    <row r="115" spans="1:8">
      <c r="A115" s="3" t="s">
        <v>79</v>
      </c>
      <c r="B115" s="310" t="s">
        <v>109</v>
      </c>
      <c r="C115" s="310"/>
      <c r="D115" s="310"/>
      <c r="E115" s="310"/>
      <c r="F115" s="17">
        <f>F80</f>
        <v>99.55</v>
      </c>
    </row>
    <row r="116" spans="1:8">
      <c r="A116" s="3" t="s">
        <v>83</v>
      </c>
      <c r="B116" s="284" t="s">
        <v>351</v>
      </c>
      <c r="C116" s="284"/>
      <c r="D116" s="284"/>
      <c r="E116" s="284"/>
      <c r="F116" s="17">
        <f>F85</f>
        <v>0.23</v>
      </c>
    </row>
    <row r="117" spans="1:8">
      <c r="A117" s="3" t="s">
        <v>88</v>
      </c>
      <c r="B117" s="284" t="s">
        <v>111</v>
      </c>
      <c r="C117" s="284"/>
      <c r="D117" s="284"/>
      <c r="E117" s="284"/>
      <c r="F117" s="17">
        <f>F96</f>
        <v>70.790000000000006</v>
      </c>
    </row>
    <row r="118" spans="1:8">
      <c r="A118" s="3" t="s">
        <v>97</v>
      </c>
      <c r="B118" s="284" t="s">
        <v>112</v>
      </c>
      <c r="C118" s="284"/>
      <c r="D118" s="284"/>
      <c r="E118" s="284"/>
      <c r="F118" s="17">
        <f>F109</f>
        <v>168.39</v>
      </c>
    </row>
    <row r="119" spans="1:8">
      <c r="A119" s="3" t="s">
        <v>113</v>
      </c>
      <c r="B119" s="284" t="s">
        <v>55</v>
      </c>
      <c r="C119" s="284"/>
      <c r="D119" s="284"/>
      <c r="E119" s="284"/>
      <c r="F119" s="17"/>
    </row>
    <row r="120" spans="1:8">
      <c r="A120" s="259" t="s">
        <v>77</v>
      </c>
      <c r="B120" s="259"/>
      <c r="C120" s="259"/>
      <c r="D120" s="259"/>
      <c r="E120" s="259"/>
      <c r="F120" s="15">
        <f>SUM(F114:F119)</f>
        <v>660.45</v>
      </c>
    </row>
    <row r="122" spans="1:8">
      <c r="A122" s="273" t="s">
        <v>352</v>
      </c>
      <c r="B122" s="273"/>
      <c r="C122" s="273"/>
      <c r="D122" s="273"/>
      <c r="E122" s="273"/>
      <c r="F122" s="273"/>
      <c r="G122" s="48"/>
    </row>
    <row r="124" spans="1:8">
      <c r="A124" s="5">
        <v>5</v>
      </c>
      <c r="B124" s="259" t="s">
        <v>115</v>
      </c>
      <c r="C124" s="259"/>
      <c r="D124" s="259"/>
      <c r="E124" s="5" t="s">
        <v>32</v>
      </c>
      <c r="F124" s="15" t="s">
        <v>33</v>
      </c>
    </row>
    <row r="125" spans="1:8">
      <c r="A125" s="34" t="s">
        <v>5</v>
      </c>
      <c r="B125" s="311" t="s">
        <v>116</v>
      </c>
      <c r="C125" s="311"/>
      <c r="D125" s="311"/>
      <c r="E125" s="46">
        <v>0.03</v>
      </c>
      <c r="F125" s="35" t="e">
        <f>E125*($G$36+$F$48+$F$57+$F$120)</f>
        <v>#REF!</v>
      </c>
    </row>
    <row r="126" spans="1:8">
      <c r="A126" s="34" t="s">
        <v>7</v>
      </c>
      <c r="B126" s="312" t="s">
        <v>117</v>
      </c>
      <c r="C126" s="313"/>
      <c r="D126" s="313"/>
      <c r="E126" s="49">
        <f>E127+E128+E129</f>
        <v>0.14249999999999999</v>
      </c>
      <c r="F126" s="40" t="e">
        <f>SUM(F127:F129)</f>
        <v>#REF!</v>
      </c>
    </row>
    <row r="127" spans="1:8">
      <c r="A127" s="34" t="s">
        <v>118</v>
      </c>
      <c r="B127" s="304" t="s">
        <v>119</v>
      </c>
      <c r="C127" s="305"/>
      <c r="D127" s="306"/>
      <c r="E127" s="36">
        <v>7.5999999999999998E-2</v>
      </c>
      <c r="F127" s="35" t="e">
        <f>E127*(G36+F48+F57+F120+F125+F131)/(1-E126)</f>
        <v>#REF!</v>
      </c>
      <c r="H127" s="68"/>
    </row>
    <row r="128" spans="1:8">
      <c r="A128" s="34" t="s">
        <v>120</v>
      </c>
      <c r="B128" s="304" t="s">
        <v>121</v>
      </c>
      <c r="C128" s="305"/>
      <c r="D128" s="306"/>
      <c r="E128" s="36">
        <v>1.6500000000000001E-2</v>
      </c>
      <c r="F128" s="35" t="e">
        <f>E128*(G36+F48+F57+F120+F125+F131)/(1-E126)</f>
        <v>#REF!</v>
      </c>
      <c r="H128" s="68"/>
    </row>
    <row r="129" spans="1:9">
      <c r="A129" s="34" t="s">
        <v>122</v>
      </c>
      <c r="B129" s="349" t="s">
        <v>123</v>
      </c>
      <c r="C129" s="350"/>
      <c r="D129" s="351"/>
      <c r="E129" s="36">
        <v>0.05</v>
      </c>
      <c r="F129" s="35" t="e">
        <f>E129*(G36+F48+F57+F120+F125+F131)/(1-E126)</f>
        <v>#REF!</v>
      </c>
      <c r="H129" s="68"/>
    </row>
    <row r="130" spans="1:9">
      <c r="A130" s="34" t="s">
        <v>124</v>
      </c>
      <c r="B130" s="304" t="s">
        <v>125</v>
      </c>
      <c r="C130" s="305"/>
      <c r="D130" s="306"/>
      <c r="E130" s="51"/>
      <c r="F130" s="40"/>
    </row>
    <row r="131" spans="1:9">
      <c r="A131" s="34" t="s">
        <v>10</v>
      </c>
      <c r="B131" s="304" t="s">
        <v>126</v>
      </c>
      <c r="C131" s="305"/>
      <c r="D131" s="306"/>
      <c r="E131" s="46">
        <v>7.0000000000000007E-2</v>
      </c>
      <c r="F131" s="35" t="e">
        <f>E131*($G$36+$F$48+$F$57+$F$120+F125)</f>
        <v>#REF!</v>
      </c>
    </row>
    <row r="132" spans="1:9">
      <c r="A132" s="297" t="s">
        <v>77</v>
      </c>
      <c r="B132" s="298"/>
      <c r="C132" s="298"/>
      <c r="D132" s="298"/>
      <c r="E132" s="299"/>
      <c r="F132" s="40" t="e">
        <f>F125+F126+F131</f>
        <v>#REF!</v>
      </c>
      <c r="G132" s="52"/>
    </row>
    <row r="135" spans="1:9" ht="32.25" customHeight="1">
      <c r="A135" s="312" t="s">
        <v>353</v>
      </c>
      <c r="B135" s="313"/>
      <c r="C135" s="313"/>
      <c r="D135" s="313"/>
      <c r="E135" s="352"/>
      <c r="F135" s="35" t="s">
        <v>33</v>
      </c>
    </row>
    <row r="136" spans="1:9">
      <c r="A136" s="34" t="s">
        <v>5</v>
      </c>
      <c r="B136" s="292" t="s">
        <v>128</v>
      </c>
      <c r="C136" s="292"/>
      <c r="D136" s="292"/>
      <c r="E136" s="292"/>
      <c r="F136" s="35">
        <f>G36</f>
        <v>873.6</v>
      </c>
    </row>
    <row r="137" spans="1:9">
      <c r="A137" s="34" t="s">
        <v>7</v>
      </c>
      <c r="B137" s="292" t="s">
        <v>129</v>
      </c>
      <c r="C137" s="292"/>
      <c r="D137" s="292"/>
      <c r="E137" s="292"/>
      <c r="F137" s="35">
        <f>F48</f>
        <v>634.58000000000004</v>
      </c>
    </row>
    <row r="138" spans="1:9">
      <c r="A138" s="34" t="s">
        <v>10</v>
      </c>
      <c r="B138" s="292" t="s">
        <v>130</v>
      </c>
      <c r="C138" s="292"/>
      <c r="D138" s="292"/>
      <c r="E138" s="292"/>
      <c r="F138" s="35" t="e">
        <f>F57</f>
        <v>#REF!</v>
      </c>
    </row>
    <row r="139" spans="1:9">
      <c r="A139" s="34" t="s">
        <v>13</v>
      </c>
      <c r="B139" s="292" t="s">
        <v>131</v>
      </c>
      <c r="C139" s="292"/>
      <c r="D139" s="292"/>
      <c r="E139" s="292"/>
      <c r="F139" s="35">
        <f>F120</f>
        <v>660.45</v>
      </c>
      <c r="G139" s="52"/>
    </row>
    <row r="140" spans="1:9" ht="16.5" customHeight="1">
      <c r="A140" s="297" t="s">
        <v>81</v>
      </c>
      <c r="B140" s="298"/>
      <c r="C140" s="298"/>
      <c r="D140" s="298"/>
      <c r="E140" s="299"/>
      <c r="F140" s="40" t="e">
        <f>SUM(F136:F139)</f>
        <v>#REF!</v>
      </c>
      <c r="G140" s="52"/>
    </row>
    <row r="141" spans="1:9">
      <c r="A141" s="34" t="s">
        <v>38</v>
      </c>
      <c r="B141" s="292" t="s">
        <v>132</v>
      </c>
      <c r="C141" s="292"/>
      <c r="D141" s="292"/>
      <c r="E141" s="292"/>
      <c r="F141" s="35" t="e">
        <f>F132</f>
        <v>#REF!</v>
      </c>
    </row>
    <row r="142" spans="1:9">
      <c r="A142" s="334" t="s">
        <v>77</v>
      </c>
      <c r="B142" s="334"/>
      <c r="C142" s="334"/>
      <c r="D142" s="334"/>
      <c r="E142" s="334"/>
      <c r="F142" s="53" t="e">
        <f>SUM(F140:F141)</f>
        <v>#REF!</v>
      </c>
      <c r="G142" s="52" t="e">
        <f>(F140+F131+F125)/(1-E126)</f>
        <v>#REF!</v>
      </c>
      <c r="H142" s="52"/>
    </row>
    <row r="143" spans="1:9">
      <c r="D143" s="335" t="s">
        <v>133</v>
      </c>
      <c r="E143" s="335"/>
      <c r="F143" s="54" t="e">
        <f>F142/G36</f>
        <v>#REF!</v>
      </c>
    </row>
    <row r="144" spans="1:9" ht="17.25" customHeight="1">
      <c r="A144" s="69"/>
      <c r="B144" s="69"/>
      <c r="C144" s="69"/>
      <c r="D144" s="69"/>
      <c r="E144" s="69"/>
      <c r="F144" s="69"/>
      <c r="G144" s="69"/>
      <c r="H144" s="69"/>
      <c r="I144" s="70"/>
    </row>
    <row r="145" spans="1:6" ht="28.5" customHeight="1">
      <c r="A145" s="336" t="s">
        <v>134</v>
      </c>
      <c r="B145" s="336"/>
      <c r="C145" s="336"/>
      <c r="D145" s="336"/>
      <c r="E145" s="336"/>
      <c r="F145" s="336"/>
    </row>
    <row r="146" spans="1:6">
      <c r="A146" s="55"/>
      <c r="B146" s="55"/>
      <c r="C146" s="55"/>
      <c r="D146" s="55"/>
      <c r="E146" s="55"/>
      <c r="F146" s="55"/>
    </row>
    <row r="147" spans="1:6" ht="22.5" customHeight="1">
      <c r="A147" s="56" t="s">
        <v>135</v>
      </c>
      <c r="B147" s="57"/>
      <c r="C147" s="58"/>
      <c r="D147" s="59" t="s">
        <v>136</v>
      </c>
      <c r="E147" s="57"/>
      <c r="F147" s="60"/>
    </row>
    <row r="148" spans="1:6" ht="15.75" customHeight="1">
      <c r="A148" s="337" t="s">
        <v>137</v>
      </c>
      <c r="B148" s="338"/>
      <c r="C148" s="339"/>
      <c r="D148" s="340">
        <v>8.3299999999999999E-2</v>
      </c>
      <c r="E148" s="341"/>
      <c r="F148" s="342"/>
    </row>
    <row r="149" spans="1:6" ht="16.5" customHeight="1">
      <c r="A149" s="343" t="s">
        <v>138</v>
      </c>
      <c r="B149" s="344"/>
      <c r="C149" s="345"/>
      <c r="D149" s="346">
        <v>0.121</v>
      </c>
      <c r="E149" s="347"/>
      <c r="F149" s="348"/>
    </row>
    <row r="150" spans="1:6" ht="27.75" customHeight="1">
      <c r="A150" s="314" t="s">
        <v>139</v>
      </c>
      <c r="B150" s="315"/>
      <c r="C150" s="316"/>
      <c r="D150" s="317">
        <v>0.05</v>
      </c>
      <c r="E150" s="318"/>
      <c r="F150" s="319"/>
    </row>
    <row r="151" spans="1:6" ht="18.75" customHeight="1">
      <c r="A151" s="320" t="s">
        <v>81</v>
      </c>
      <c r="B151" s="321"/>
      <c r="C151" s="322"/>
      <c r="D151" s="323">
        <v>0.25430000000000003</v>
      </c>
      <c r="E151" s="324"/>
      <c r="F151" s="325"/>
    </row>
    <row r="152" spans="1:6" ht="29.25" customHeight="1">
      <c r="A152" s="326" t="s">
        <v>140</v>
      </c>
      <c r="B152" s="327"/>
      <c r="C152" s="328"/>
      <c r="D152" s="62">
        <v>7.39</v>
      </c>
      <c r="E152" s="63">
        <v>7.6</v>
      </c>
      <c r="F152" s="64">
        <v>7.8200000000000006E-2</v>
      </c>
    </row>
    <row r="153" spans="1:6" ht="25.5" customHeight="1">
      <c r="A153" s="329" t="s">
        <v>141</v>
      </c>
      <c r="B153" s="330"/>
      <c r="C153" s="331"/>
      <c r="D153" s="65">
        <v>32.82</v>
      </c>
      <c r="E153" s="65">
        <v>33.03</v>
      </c>
      <c r="F153" s="66">
        <v>0.33250000000000002</v>
      </c>
    </row>
    <row r="154" spans="1:6" ht="40.5" customHeight="1">
      <c r="A154" s="332" t="s">
        <v>142</v>
      </c>
      <c r="B154" s="332"/>
      <c r="C154" s="332"/>
      <c r="D154" s="332"/>
      <c r="E154" s="332"/>
      <c r="F154" s="332"/>
    </row>
  </sheetData>
  <mergeCells count="136">
    <mergeCell ref="A150:C150"/>
    <mergeCell ref="D150:F150"/>
    <mergeCell ref="A151:C151"/>
    <mergeCell ref="D151:F151"/>
    <mergeCell ref="A152:C152"/>
    <mergeCell ref="A153:C153"/>
    <mergeCell ref="A154:F154"/>
    <mergeCell ref="G64:G71"/>
    <mergeCell ref="B139:E139"/>
    <mergeCell ref="A140:E140"/>
    <mergeCell ref="B141:E141"/>
    <mergeCell ref="A142:E142"/>
    <mergeCell ref="D143:E143"/>
    <mergeCell ref="A145:F145"/>
    <mergeCell ref="A148:C148"/>
    <mergeCell ref="D148:F148"/>
    <mergeCell ref="A149:C149"/>
    <mergeCell ref="D149:F149"/>
    <mergeCell ref="B128:D128"/>
    <mergeCell ref="B129:D129"/>
    <mergeCell ref="B130:D130"/>
    <mergeCell ref="B131:D131"/>
    <mergeCell ref="A132:E132"/>
    <mergeCell ref="A135:E135"/>
    <mergeCell ref="B136:E136"/>
    <mergeCell ref="B137:E137"/>
    <mergeCell ref="B138:E138"/>
    <mergeCell ref="B117:E117"/>
    <mergeCell ref="B118:E118"/>
    <mergeCell ref="B119:E119"/>
    <mergeCell ref="A120:E120"/>
    <mergeCell ref="A122:F122"/>
    <mergeCell ref="B124:D124"/>
    <mergeCell ref="B125:D125"/>
    <mergeCell ref="B126:D126"/>
    <mergeCell ref="B127:D127"/>
    <mergeCell ref="B106:D106"/>
    <mergeCell ref="A107:D107"/>
    <mergeCell ref="B108:D108"/>
    <mergeCell ref="A109:D109"/>
    <mergeCell ref="A111:F111"/>
    <mergeCell ref="B113:E113"/>
    <mergeCell ref="B114:E114"/>
    <mergeCell ref="B115:E115"/>
    <mergeCell ref="B116:E116"/>
    <mergeCell ref="B95:D95"/>
    <mergeCell ref="A96:D96"/>
    <mergeCell ref="A98:F98"/>
    <mergeCell ref="B100:D100"/>
    <mergeCell ref="B101:D101"/>
    <mergeCell ref="B102:D102"/>
    <mergeCell ref="B103:D103"/>
    <mergeCell ref="B104:D104"/>
    <mergeCell ref="B105:D105"/>
    <mergeCell ref="B84:D84"/>
    <mergeCell ref="A85:D85"/>
    <mergeCell ref="A87:F87"/>
    <mergeCell ref="B89:D89"/>
    <mergeCell ref="B90:D90"/>
    <mergeCell ref="B91:D91"/>
    <mergeCell ref="B92:D92"/>
    <mergeCell ref="B93:D93"/>
    <mergeCell ref="B94:D94"/>
    <mergeCell ref="A72:D72"/>
    <mergeCell ref="A74:F74"/>
    <mergeCell ref="B76:D76"/>
    <mergeCell ref="B77:D77"/>
    <mergeCell ref="A78:D78"/>
    <mergeCell ref="B79:D79"/>
    <mergeCell ref="A80:D80"/>
    <mergeCell ref="B82:D82"/>
    <mergeCell ref="B83:D83"/>
    <mergeCell ref="B63:D63"/>
    <mergeCell ref="B64:D64"/>
    <mergeCell ref="B65:D65"/>
    <mergeCell ref="B66:D66"/>
    <mergeCell ref="B67:D67"/>
    <mergeCell ref="B68:D68"/>
    <mergeCell ref="B69:D69"/>
    <mergeCell ref="B70:D70"/>
    <mergeCell ref="B71:D71"/>
    <mergeCell ref="A50:F50"/>
    <mergeCell ref="B52:E52"/>
    <mergeCell ref="B53:E53"/>
    <mergeCell ref="B54:E54"/>
    <mergeCell ref="B55:E55"/>
    <mergeCell ref="B56:E56"/>
    <mergeCell ref="A57:E57"/>
    <mergeCell ref="A59:F59"/>
    <mergeCell ref="B61:F61"/>
    <mergeCell ref="B40:E40"/>
    <mergeCell ref="B41:C41"/>
    <mergeCell ref="B42:C42"/>
    <mergeCell ref="B43:E43"/>
    <mergeCell ref="B44:E44"/>
    <mergeCell ref="B45:E45"/>
    <mergeCell ref="B46:E46"/>
    <mergeCell ref="B47:E47"/>
    <mergeCell ref="A48:E48"/>
    <mergeCell ref="C29:E29"/>
    <mergeCell ref="C30:E30"/>
    <mergeCell ref="C31:E31"/>
    <mergeCell ref="C32:E32"/>
    <mergeCell ref="C33:E33"/>
    <mergeCell ref="C34:E34"/>
    <mergeCell ref="C35:E35"/>
    <mergeCell ref="B36:F36"/>
    <mergeCell ref="A38:F38"/>
    <mergeCell ref="B21:E21"/>
    <mergeCell ref="F21:G21"/>
    <mergeCell ref="B22:E22"/>
    <mergeCell ref="F22:G22"/>
    <mergeCell ref="B23:E23"/>
    <mergeCell ref="F23:G23"/>
    <mergeCell ref="B25:G25"/>
    <mergeCell ref="C27:E27"/>
    <mergeCell ref="C28:E28"/>
    <mergeCell ref="A13:G13"/>
    <mergeCell ref="C14:E14"/>
    <mergeCell ref="F14:G14"/>
    <mergeCell ref="A15:B15"/>
    <mergeCell ref="C15:E15"/>
    <mergeCell ref="F15:G15"/>
    <mergeCell ref="A17:G17"/>
    <mergeCell ref="A19:G19"/>
    <mergeCell ref="B20:E20"/>
    <mergeCell ref="F20:G20"/>
    <mergeCell ref="A1:G1"/>
    <mergeCell ref="C3:G3"/>
    <mergeCell ref="C4:G4"/>
    <mergeCell ref="C5:G5"/>
    <mergeCell ref="A7:G7"/>
    <mergeCell ref="B8:F8"/>
    <mergeCell ref="B9:F9"/>
    <mergeCell ref="B10:F10"/>
    <mergeCell ref="B11:F11"/>
  </mergeCells>
  <pageMargins left="0.51180555555555596" right="0.51180555555555596" top="0.78680555555555598" bottom="0.78680555555555598" header="0.31388888888888899" footer="0.31388888888888899"/>
  <pageSetup paperSize="9" orientation="portrait"/>
  <rowBreaks count="1" manualBreakCount="1">
    <brk id="109" max="16383" man="1"/>
  </rowBreak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opLeftCell="A114" zoomScale="115" zoomScaleNormal="115" workbookViewId="0">
      <selection activeCell="F143" sqref="F143"/>
    </sheetView>
  </sheetViews>
  <sheetFormatPr defaultColWidth="9.140625" defaultRowHeight="12.75"/>
  <cols>
    <col min="1" max="1" width="4" style="1" customWidth="1"/>
    <col min="2" max="2" width="12.28515625" style="1" customWidth="1"/>
    <col min="3" max="3" width="29.85546875" style="1" customWidth="1"/>
    <col min="4" max="4" width="7.28515625" style="1" customWidth="1"/>
    <col min="5" max="5" width="9" style="1" customWidth="1"/>
    <col min="6" max="6" width="15" style="2" customWidth="1"/>
    <col min="7" max="7" width="13.7109375" style="1" customWidth="1"/>
    <col min="8" max="8" width="9.5703125" style="1" customWidth="1"/>
    <col min="9" max="16" width="9.140625" style="1"/>
    <col min="17" max="17" width="11.7109375" style="1" customWidth="1"/>
    <col min="18" max="16384" width="9.140625" style="1"/>
  </cols>
  <sheetData>
    <row r="1" spans="1:7">
      <c r="A1" s="257" t="s">
        <v>354</v>
      </c>
      <c r="B1" s="257"/>
      <c r="C1" s="257"/>
      <c r="D1" s="257"/>
      <c r="E1" s="257"/>
      <c r="F1" s="257"/>
      <c r="G1" s="257"/>
    </row>
    <row r="3" spans="1:7">
      <c r="B3" s="3" t="s">
        <v>1</v>
      </c>
      <c r="C3" s="258"/>
      <c r="D3" s="258"/>
      <c r="E3" s="258"/>
      <c r="F3" s="258"/>
      <c r="G3" s="258"/>
    </row>
    <row r="4" spans="1:7">
      <c r="B4" s="3" t="s">
        <v>2</v>
      </c>
      <c r="C4" s="258"/>
      <c r="D4" s="258"/>
      <c r="E4" s="258"/>
      <c r="F4" s="258"/>
      <c r="G4" s="258"/>
    </row>
    <row r="5" spans="1:7">
      <c r="B5" s="3" t="s">
        <v>3</v>
      </c>
      <c r="C5" s="258"/>
      <c r="D5" s="258"/>
      <c r="E5" s="258"/>
      <c r="F5" s="258"/>
      <c r="G5" s="258"/>
    </row>
    <row r="7" spans="1:7">
      <c r="A7" s="259" t="s">
        <v>4</v>
      </c>
      <c r="B7" s="259"/>
      <c r="C7" s="259"/>
      <c r="D7" s="259"/>
      <c r="E7" s="259"/>
      <c r="F7" s="259"/>
      <c r="G7" s="259"/>
    </row>
    <row r="8" spans="1:7">
      <c r="A8" s="4" t="s">
        <v>5</v>
      </c>
      <c r="B8" s="260" t="s">
        <v>6</v>
      </c>
      <c r="C8" s="261"/>
      <c r="D8" s="261"/>
      <c r="E8" s="261"/>
      <c r="F8" s="262"/>
      <c r="G8" s="4"/>
    </row>
    <row r="9" spans="1:7">
      <c r="A9" s="4" t="s">
        <v>7</v>
      </c>
      <c r="B9" s="260" t="s">
        <v>8</v>
      </c>
      <c r="C9" s="261"/>
      <c r="D9" s="261"/>
      <c r="E9" s="261"/>
      <c r="F9" s="262"/>
      <c r="G9" s="4" t="s">
        <v>9</v>
      </c>
    </row>
    <row r="10" spans="1:7">
      <c r="A10" s="4" t="s">
        <v>10</v>
      </c>
      <c r="B10" s="260" t="s">
        <v>11</v>
      </c>
      <c r="C10" s="261"/>
      <c r="D10" s="261"/>
      <c r="E10" s="261"/>
      <c r="F10" s="262"/>
      <c r="G10" s="6" t="s">
        <v>12</v>
      </c>
    </row>
    <row r="11" spans="1:7">
      <c r="A11" s="4" t="s">
        <v>13</v>
      </c>
      <c r="B11" s="260" t="s">
        <v>14</v>
      </c>
      <c r="C11" s="261"/>
      <c r="D11" s="261"/>
      <c r="E11" s="261"/>
      <c r="F11" s="262"/>
      <c r="G11" s="4">
        <v>12</v>
      </c>
    </row>
    <row r="12" spans="1:7">
      <c r="G12" s="7"/>
    </row>
    <row r="13" spans="1:7">
      <c r="A13" s="263" t="s">
        <v>15</v>
      </c>
      <c r="B13" s="263"/>
      <c r="C13" s="263"/>
      <c r="D13" s="263"/>
      <c r="E13" s="263"/>
      <c r="F13" s="263"/>
      <c r="G13" s="263"/>
    </row>
    <row r="14" spans="1:7" ht="15" customHeight="1">
      <c r="A14" s="264" t="s">
        <v>16</v>
      </c>
      <c r="B14" s="265"/>
      <c r="C14" s="266"/>
      <c r="D14" s="264" t="s">
        <v>17</v>
      </c>
      <c r="E14" s="266"/>
      <c r="F14" s="259" t="s">
        <v>18</v>
      </c>
      <c r="G14" s="259"/>
    </row>
    <row r="15" spans="1:7" ht="36" customHeight="1">
      <c r="A15" s="532" t="s">
        <v>355</v>
      </c>
      <c r="B15" s="533"/>
      <c r="C15" s="534"/>
      <c r="D15" s="535" t="s">
        <v>343</v>
      </c>
      <c r="E15" s="536"/>
      <c r="F15" s="537" t="s">
        <v>356</v>
      </c>
      <c r="G15" s="538"/>
    </row>
    <row r="17" spans="1:7">
      <c r="A17" s="273" t="s">
        <v>21</v>
      </c>
      <c r="B17" s="273"/>
      <c r="C17" s="273"/>
      <c r="D17" s="273"/>
      <c r="E17" s="273"/>
      <c r="F17" s="273"/>
      <c r="G17" s="273"/>
    </row>
    <row r="18" spans="1:7">
      <c r="B18" s="10"/>
      <c r="C18" s="10"/>
      <c r="D18" s="10"/>
      <c r="E18" s="10"/>
      <c r="F18" s="11"/>
      <c r="G18" s="10"/>
    </row>
    <row r="19" spans="1:7">
      <c r="A19" s="259" t="s">
        <v>22</v>
      </c>
      <c r="B19" s="259"/>
      <c r="C19" s="259"/>
      <c r="D19" s="259"/>
      <c r="E19" s="259"/>
      <c r="F19" s="259"/>
      <c r="G19" s="259"/>
    </row>
    <row r="20" spans="1:7">
      <c r="A20" s="4">
        <v>1</v>
      </c>
      <c r="B20" s="274" t="s">
        <v>23</v>
      </c>
      <c r="C20" s="275"/>
      <c r="D20" s="275"/>
      <c r="E20" s="276"/>
      <c r="F20" s="264" t="s">
        <v>357</v>
      </c>
      <c r="G20" s="266"/>
    </row>
    <row r="21" spans="1:7">
      <c r="A21" s="4">
        <v>2</v>
      </c>
      <c r="B21" s="260" t="s">
        <v>25</v>
      </c>
      <c r="C21" s="261"/>
      <c r="D21" s="261"/>
      <c r="E21" s="262"/>
      <c r="F21" s="277">
        <v>1035.75</v>
      </c>
      <c r="G21" s="278"/>
    </row>
    <row r="22" spans="1:7">
      <c r="A22" s="4">
        <v>3</v>
      </c>
      <c r="B22" s="260" t="s">
        <v>26</v>
      </c>
      <c r="C22" s="261"/>
      <c r="D22" s="261"/>
      <c r="E22" s="262"/>
      <c r="F22" s="279" t="s">
        <v>27</v>
      </c>
      <c r="G22" s="280"/>
    </row>
    <row r="23" spans="1:7">
      <c r="A23" s="4">
        <v>4</v>
      </c>
      <c r="B23" s="260" t="s">
        <v>28</v>
      </c>
      <c r="C23" s="261"/>
      <c r="D23" s="261"/>
      <c r="E23" s="262"/>
      <c r="F23" s="281" t="s">
        <v>29</v>
      </c>
      <c r="G23" s="282"/>
    </row>
    <row r="24" spans="1:7">
      <c r="A24" s="10"/>
      <c r="B24" s="12"/>
      <c r="C24" s="12"/>
      <c r="D24" s="12"/>
      <c r="E24" s="12"/>
      <c r="F24" s="11"/>
      <c r="G24" s="13"/>
    </row>
    <row r="25" spans="1:7">
      <c r="A25" s="10"/>
      <c r="B25" s="283" t="s">
        <v>30</v>
      </c>
      <c r="C25" s="283"/>
      <c r="D25" s="283"/>
      <c r="E25" s="283"/>
      <c r="F25" s="283"/>
      <c r="G25" s="283"/>
    </row>
    <row r="27" spans="1:7">
      <c r="B27" s="4">
        <v>1</v>
      </c>
      <c r="C27" s="259" t="s">
        <v>31</v>
      </c>
      <c r="D27" s="259"/>
      <c r="E27" s="259"/>
      <c r="F27" s="15" t="s">
        <v>32</v>
      </c>
      <c r="G27" s="16" t="s">
        <v>33</v>
      </c>
    </row>
    <row r="28" spans="1:7">
      <c r="B28" s="4" t="s">
        <v>5</v>
      </c>
      <c r="C28" s="284" t="s">
        <v>34</v>
      </c>
      <c r="D28" s="284"/>
      <c r="E28" s="284"/>
      <c r="F28" s="17">
        <v>100</v>
      </c>
      <c r="G28" s="18">
        <v>1035.75</v>
      </c>
    </row>
    <row r="29" spans="1:7">
      <c r="B29" s="4" t="s">
        <v>7</v>
      </c>
      <c r="C29" s="284" t="s">
        <v>35</v>
      </c>
      <c r="D29" s="284"/>
      <c r="E29" s="284"/>
      <c r="F29" s="19">
        <v>0.3</v>
      </c>
      <c r="G29" s="17">
        <f>F29*G28</f>
        <v>310.73</v>
      </c>
    </row>
    <row r="30" spans="1:7">
      <c r="B30" s="4" t="s">
        <v>10</v>
      </c>
      <c r="C30" s="284" t="s">
        <v>36</v>
      </c>
      <c r="D30" s="284"/>
      <c r="E30" s="284"/>
      <c r="F30" s="19"/>
      <c r="G30" s="17">
        <v>0</v>
      </c>
    </row>
    <row r="31" spans="1:7">
      <c r="B31" s="4" t="s">
        <v>13</v>
      </c>
      <c r="C31" s="284" t="s">
        <v>37</v>
      </c>
      <c r="D31" s="284"/>
      <c r="E31" s="284"/>
      <c r="F31" s="19"/>
      <c r="G31" s="17">
        <v>0</v>
      </c>
    </row>
    <row r="32" spans="1:7">
      <c r="B32" s="4" t="s">
        <v>38</v>
      </c>
      <c r="C32" s="284" t="s">
        <v>39</v>
      </c>
      <c r="D32" s="284"/>
      <c r="E32" s="284"/>
      <c r="F32" s="19"/>
      <c r="G32" s="17">
        <v>0</v>
      </c>
    </row>
    <row r="33" spans="1:7">
      <c r="B33" s="4" t="s">
        <v>40</v>
      </c>
      <c r="C33" s="284" t="s">
        <v>41</v>
      </c>
      <c r="D33" s="284"/>
      <c r="E33" s="284"/>
      <c r="F33" s="19"/>
      <c r="G33" s="17">
        <v>0</v>
      </c>
    </row>
    <row r="34" spans="1:7">
      <c r="B34" s="4" t="s">
        <v>42</v>
      </c>
      <c r="C34" s="284" t="s">
        <v>43</v>
      </c>
      <c r="D34" s="284"/>
      <c r="E34" s="284"/>
      <c r="F34" s="19"/>
      <c r="G34" s="17">
        <v>0</v>
      </c>
    </row>
    <row r="35" spans="1:7">
      <c r="B35" s="4" t="s">
        <v>44</v>
      </c>
      <c r="C35" s="284" t="s">
        <v>45</v>
      </c>
      <c r="D35" s="284"/>
      <c r="E35" s="284"/>
      <c r="F35" s="19"/>
      <c r="G35" s="17">
        <f>F35*G28</f>
        <v>0</v>
      </c>
    </row>
    <row r="36" spans="1:7">
      <c r="B36" s="264" t="s">
        <v>46</v>
      </c>
      <c r="C36" s="265"/>
      <c r="D36" s="265"/>
      <c r="E36" s="265"/>
      <c r="F36" s="266"/>
      <c r="G36" s="15">
        <f>SUM(G28:G35)</f>
        <v>1346.48</v>
      </c>
    </row>
    <row r="38" spans="1:7" ht="15.75" customHeight="1">
      <c r="A38" s="285" t="s">
        <v>47</v>
      </c>
      <c r="B38" s="285"/>
      <c r="C38" s="285"/>
      <c r="D38" s="285"/>
      <c r="E38" s="285"/>
      <c r="F38" s="285"/>
      <c r="G38" s="10"/>
    </row>
    <row r="40" spans="1:7" ht="15.75" customHeight="1">
      <c r="A40" s="4">
        <v>2</v>
      </c>
      <c r="B40" s="264" t="s">
        <v>48</v>
      </c>
      <c r="C40" s="265"/>
      <c r="D40" s="265"/>
      <c r="E40" s="266"/>
      <c r="F40" s="15" t="s">
        <v>33</v>
      </c>
    </row>
    <row r="41" spans="1:7" ht="15.75" customHeight="1">
      <c r="A41" s="4" t="s">
        <v>5</v>
      </c>
      <c r="B41" s="260" t="s">
        <v>49</v>
      </c>
      <c r="C41" s="261"/>
      <c r="D41" s="20">
        <v>12</v>
      </c>
      <c r="E41" s="21">
        <v>6</v>
      </c>
      <c r="F41" s="22">
        <f>E41*22-(G28*6%)</f>
        <v>69.86</v>
      </c>
    </row>
    <row r="42" spans="1:7">
      <c r="A42" s="4" t="s">
        <v>7</v>
      </c>
      <c r="B42" s="260" t="s">
        <v>50</v>
      </c>
      <c r="C42" s="261"/>
      <c r="D42" s="20"/>
      <c r="E42" s="21">
        <v>20</v>
      </c>
      <c r="F42" s="23">
        <f>E42*22</f>
        <v>440</v>
      </c>
      <c r="G42" s="24"/>
    </row>
    <row r="43" spans="1:7">
      <c r="A43" s="4" t="s">
        <v>10</v>
      </c>
      <c r="B43" s="260" t="s">
        <v>51</v>
      </c>
      <c r="C43" s="261"/>
      <c r="D43" s="261"/>
      <c r="E43" s="262"/>
      <c r="F43" s="25">
        <v>150</v>
      </c>
      <c r="G43" s="24"/>
    </row>
    <row r="44" spans="1:7">
      <c r="A44" s="4" t="s">
        <v>13</v>
      </c>
      <c r="B44" s="260" t="s">
        <v>52</v>
      </c>
      <c r="C44" s="261"/>
      <c r="D44" s="261"/>
      <c r="E44" s="262"/>
      <c r="F44" s="26">
        <v>0</v>
      </c>
      <c r="G44" s="24"/>
    </row>
    <row r="45" spans="1:7">
      <c r="A45" s="4" t="s">
        <v>38</v>
      </c>
      <c r="B45" s="260" t="s">
        <v>53</v>
      </c>
      <c r="C45" s="261"/>
      <c r="D45" s="261"/>
      <c r="E45" s="262"/>
      <c r="F45" s="23">
        <v>2.5</v>
      </c>
      <c r="G45" s="24"/>
    </row>
    <row r="46" spans="1:7">
      <c r="A46" s="4" t="s">
        <v>42</v>
      </c>
      <c r="B46" s="260" t="s">
        <v>54</v>
      </c>
      <c r="C46" s="261"/>
      <c r="D46" s="261"/>
      <c r="E46" s="262"/>
      <c r="F46" s="23">
        <v>4.5</v>
      </c>
      <c r="G46" s="24"/>
    </row>
    <row r="47" spans="1:7">
      <c r="A47" s="4" t="s">
        <v>44</v>
      </c>
      <c r="B47" s="286" t="s">
        <v>55</v>
      </c>
      <c r="C47" s="287"/>
      <c r="D47" s="287"/>
      <c r="E47" s="288"/>
      <c r="F47" s="25">
        <v>0</v>
      </c>
      <c r="G47" s="24"/>
    </row>
    <row r="48" spans="1:7">
      <c r="A48" s="259" t="s">
        <v>56</v>
      </c>
      <c r="B48" s="259"/>
      <c r="C48" s="259"/>
      <c r="D48" s="259"/>
      <c r="E48" s="259"/>
      <c r="F48" s="27">
        <f>SUM(F41:F47)</f>
        <v>666.86</v>
      </c>
      <c r="G48" s="24"/>
    </row>
    <row r="49" spans="1:7">
      <c r="G49" s="24"/>
    </row>
    <row r="50" spans="1:7" ht="15.75" customHeight="1">
      <c r="A50" s="285" t="s">
        <v>57</v>
      </c>
      <c r="B50" s="285"/>
      <c r="C50" s="285"/>
      <c r="D50" s="285"/>
      <c r="E50" s="285"/>
      <c r="F50" s="285"/>
      <c r="G50" s="24"/>
    </row>
    <row r="51" spans="1:7">
      <c r="G51" s="24"/>
    </row>
    <row r="52" spans="1:7">
      <c r="A52" s="4">
        <v>3</v>
      </c>
      <c r="B52" s="259" t="s">
        <v>58</v>
      </c>
      <c r="C52" s="259"/>
      <c r="D52" s="259"/>
      <c r="E52" s="259"/>
      <c r="F52" s="15" t="s">
        <v>33</v>
      </c>
      <c r="G52" s="7"/>
    </row>
    <row r="53" spans="1:7">
      <c r="A53" s="4" t="s">
        <v>5</v>
      </c>
      <c r="B53" s="284" t="s">
        <v>213</v>
      </c>
      <c r="C53" s="284"/>
      <c r="D53" s="284"/>
      <c r="E53" s="284"/>
      <c r="F53" s="22" t="e">
        <f>#REF!</f>
        <v>#REF!</v>
      </c>
      <c r="G53" s="10"/>
    </row>
    <row r="54" spans="1:7">
      <c r="A54" s="4" t="s">
        <v>7</v>
      </c>
      <c r="B54" s="260" t="s">
        <v>60</v>
      </c>
      <c r="C54" s="261"/>
      <c r="D54" s="261"/>
      <c r="E54" s="262"/>
      <c r="F54" s="17">
        <v>0</v>
      </c>
      <c r="G54" s="12"/>
    </row>
    <row r="55" spans="1:7">
      <c r="A55" s="4" t="s">
        <v>10</v>
      </c>
      <c r="B55" s="284" t="s">
        <v>61</v>
      </c>
      <c r="C55" s="284"/>
      <c r="D55" s="284"/>
      <c r="E55" s="284"/>
      <c r="F55" s="22">
        <v>23.4</v>
      </c>
      <c r="G55" s="12"/>
    </row>
    <row r="56" spans="1:7">
      <c r="A56" s="4" t="s">
        <v>13</v>
      </c>
      <c r="B56" s="284" t="s">
        <v>62</v>
      </c>
      <c r="C56" s="284"/>
      <c r="D56" s="284"/>
      <c r="E56" s="284"/>
      <c r="F56" s="17">
        <v>0</v>
      </c>
      <c r="G56" s="10"/>
    </row>
    <row r="57" spans="1:7">
      <c r="A57" s="259" t="s">
        <v>63</v>
      </c>
      <c r="B57" s="259"/>
      <c r="C57" s="259"/>
      <c r="D57" s="259"/>
      <c r="E57" s="259"/>
      <c r="F57" s="15" t="e">
        <f>SUM(F53:F56)</f>
        <v>#REF!</v>
      </c>
      <c r="G57" s="12"/>
    </row>
    <row r="58" spans="1:7">
      <c r="G58" s="10"/>
    </row>
    <row r="59" spans="1:7">
      <c r="A59" s="273" t="s">
        <v>64</v>
      </c>
      <c r="B59" s="273"/>
      <c r="C59" s="273"/>
      <c r="D59" s="273"/>
      <c r="E59" s="273"/>
      <c r="F59" s="273"/>
    </row>
    <row r="60" spans="1:7">
      <c r="A60" s="9"/>
      <c r="B60" s="9"/>
      <c r="C60" s="9"/>
      <c r="D60" s="9"/>
      <c r="E60" s="9"/>
      <c r="F60" s="9"/>
    </row>
    <row r="61" spans="1:7">
      <c r="A61" s="9"/>
      <c r="B61" s="273" t="s">
        <v>65</v>
      </c>
      <c r="C61" s="273"/>
      <c r="D61" s="273"/>
      <c r="E61" s="273"/>
      <c r="F61" s="273"/>
    </row>
    <row r="62" spans="1:7">
      <c r="B62" s="1" t="s">
        <v>66</v>
      </c>
    </row>
    <row r="63" spans="1:7">
      <c r="A63" s="5" t="s">
        <v>67</v>
      </c>
      <c r="B63" s="259" t="s">
        <v>68</v>
      </c>
      <c r="C63" s="259"/>
      <c r="D63" s="259"/>
      <c r="E63" s="5" t="s">
        <v>32</v>
      </c>
      <c r="F63" s="15" t="s">
        <v>33</v>
      </c>
    </row>
    <row r="64" spans="1:7">
      <c r="A64" s="4" t="s">
        <v>5</v>
      </c>
      <c r="B64" s="284" t="s">
        <v>69</v>
      </c>
      <c r="C64" s="284"/>
      <c r="D64" s="284"/>
      <c r="E64" s="28">
        <v>0.2</v>
      </c>
      <c r="F64" s="17">
        <f t="shared" ref="F64:F71" si="0">E64*$G$36</f>
        <v>269.3</v>
      </c>
      <c r="G64" s="333"/>
    </row>
    <row r="65" spans="1:9">
      <c r="A65" s="4" t="s">
        <v>7</v>
      </c>
      <c r="B65" s="284" t="s">
        <v>70</v>
      </c>
      <c r="C65" s="284"/>
      <c r="D65" s="284"/>
      <c r="E65" s="28">
        <v>1.4999999999999999E-2</v>
      </c>
      <c r="F65" s="17">
        <f t="shared" si="0"/>
        <v>20.2</v>
      </c>
      <c r="G65" s="333"/>
    </row>
    <row r="66" spans="1:9">
      <c r="A66" s="4" t="s">
        <v>10</v>
      </c>
      <c r="B66" s="284" t="s">
        <v>71</v>
      </c>
      <c r="C66" s="284"/>
      <c r="D66" s="284"/>
      <c r="E66" s="28">
        <v>0.01</v>
      </c>
      <c r="F66" s="17">
        <f t="shared" si="0"/>
        <v>13.46</v>
      </c>
      <c r="G66" s="333"/>
    </row>
    <row r="67" spans="1:9">
      <c r="A67" s="4" t="s">
        <v>13</v>
      </c>
      <c r="B67" s="284" t="s">
        <v>72</v>
      </c>
      <c r="C67" s="284"/>
      <c r="D67" s="284"/>
      <c r="E67" s="28">
        <v>2E-3</v>
      </c>
      <c r="F67" s="17">
        <f t="shared" si="0"/>
        <v>2.69</v>
      </c>
      <c r="G67" s="333"/>
    </row>
    <row r="68" spans="1:9">
      <c r="A68" s="4" t="s">
        <v>38</v>
      </c>
      <c r="B68" s="284" t="s">
        <v>73</v>
      </c>
      <c r="C68" s="284"/>
      <c r="D68" s="284"/>
      <c r="E68" s="28">
        <v>2.5000000000000001E-2</v>
      </c>
      <c r="F68" s="17">
        <f t="shared" si="0"/>
        <v>33.659999999999997</v>
      </c>
      <c r="G68" s="333"/>
    </row>
    <row r="69" spans="1:9">
      <c r="A69" s="4" t="s">
        <v>40</v>
      </c>
      <c r="B69" s="284" t="s">
        <v>74</v>
      </c>
      <c r="C69" s="284"/>
      <c r="D69" s="284"/>
      <c r="E69" s="28">
        <v>0.08</v>
      </c>
      <c r="F69" s="17">
        <f t="shared" si="0"/>
        <v>107.72</v>
      </c>
      <c r="G69" s="333"/>
    </row>
    <row r="70" spans="1:9" ht="13.5">
      <c r="A70" s="4" t="s">
        <v>42</v>
      </c>
      <c r="B70" s="539" t="s">
        <v>358</v>
      </c>
      <c r="C70" s="539"/>
      <c r="D70" s="539"/>
      <c r="E70" s="28">
        <v>0.03</v>
      </c>
      <c r="F70" s="17">
        <f t="shared" si="0"/>
        <v>40.39</v>
      </c>
      <c r="G70" s="333"/>
    </row>
    <row r="71" spans="1:9">
      <c r="A71" s="4" t="s">
        <v>44</v>
      </c>
      <c r="B71" s="284" t="s">
        <v>76</v>
      </c>
      <c r="C71" s="284"/>
      <c r="D71" s="284"/>
      <c r="E71" s="28">
        <v>6.0000000000000001E-3</v>
      </c>
      <c r="F71" s="17">
        <f t="shared" si="0"/>
        <v>8.08</v>
      </c>
      <c r="G71" s="333"/>
    </row>
    <row r="72" spans="1:9">
      <c r="A72" s="259" t="s">
        <v>77</v>
      </c>
      <c r="B72" s="259"/>
      <c r="C72" s="259"/>
      <c r="D72" s="259"/>
      <c r="E72" s="29">
        <f>SUM(E64:E71)</f>
        <v>0.36799999999999999</v>
      </c>
      <c r="F72" s="15">
        <f>SUM(F64:F71)</f>
        <v>495.5</v>
      </c>
    </row>
    <row r="73" spans="1:9">
      <c r="A73" s="14"/>
      <c r="B73" s="14"/>
      <c r="C73" s="14"/>
      <c r="D73" s="14"/>
      <c r="E73" s="30"/>
      <c r="F73" s="31"/>
    </row>
    <row r="74" spans="1:9">
      <c r="A74" s="283" t="s">
        <v>78</v>
      </c>
      <c r="B74" s="283"/>
      <c r="C74" s="283"/>
      <c r="D74" s="283"/>
      <c r="E74" s="283"/>
      <c r="F74" s="283"/>
    </row>
    <row r="75" spans="1:9">
      <c r="B75" s="10"/>
      <c r="C75" s="10"/>
      <c r="D75" s="10"/>
      <c r="E75" s="32"/>
    </row>
    <row r="76" spans="1:9">
      <c r="A76" s="5" t="s">
        <v>79</v>
      </c>
      <c r="B76" s="259" t="s">
        <v>359</v>
      </c>
      <c r="C76" s="259"/>
      <c r="D76" s="259"/>
      <c r="E76" s="5" t="s">
        <v>32</v>
      </c>
      <c r="F76" s="15" t="s">
        <v>33</v>
      </c>
    </row>
    <row r="77" spans="1:9">
      <c r="A77" s="4" t="s">
        <v>5</v>
      </c>
      <c r="B77" s="284" t="s">
        <v>80</v>
      </c>
      <c r="C77" s="284"/>
      <c r="D77" s="284"/>
      <c r="E77" s="28">
        <v>8.3299999999999999E-2</v>
      </c>
      <c r="F77" s="17">
        <f>E77*$G$36</f>
        <v>112.16</v>
      </c>
      <c r="G77" s="33"/>
    </row>
    <row r="78" spans="1:9">
      <c r="A78" s="259" t="s">
        <v>81</v>
      </c>
      <c r="B78" s="259"/>
      <c r="C78" s="259"/>
      <c r="D78" s="259"/>
      <c r="E78" s="29">
        <f>E77</f>
        <v>8.3299999999999999E-2</v>
      </c>
      <c r="F78" s="15">
        <f>SUM(F77:F77)</f>
        <v>112.16</v>
      </c>
    </row>
    <row r="79" spans="1:9">
      <c r="A79" s="34" t="s">
        <v>7</v>
      </c>
      <c r="B79" s="291" t="s">
        <v>360</v>
      </c>
      <c r="C79" s="291"/>
      <c r="D79" s="291"/>
      <c r="E79" s="28">
        <f>E72*E77</f>
        <v>3.0700000000000002E-2</v>
      </c>
      <c r="F79" s="35">
        <f>F78*E72</f>
        <v>41.27</v>
      </c>
      <c r="G79" s="33"/>
      <c r="H79" s="33"/>
      <c r="I79" s="33"/>
    </row>
    <row r="80" spans="1:9">
      <c r="A80" s="264" t="s">
        <v>77</v>
      </c>
      <c r="B80" s="265"/>
      <c r="C80" s="265"/>
      <c r="D80" s="265"/>
      <c r="E80" s="29">
        <f>SUM(E78:E79)</f>
        <v>0.114</v>
      </c>
      <c r="F80" s="15">
        <f>SUM(F78:F79)</f>
        <v>153.43</v>
      </c>
      <c r="G80" s="33"/>
    </row>
    <row r="81" spans="1:8">
      <c r="B81" s="10"/>
      <c r="C81" s="10"/>
      <c r="D81" s="10"/>
      <c r="E81" s="32"/>
    </row>
    <row r="82" spans="1:8">
      <c r="A82" s="5" t="s">
        <v>83</v>
      </c>
      <c r="B82" s="264" t="s">
        <v>361</v>
      </c>
      <c r="C82" s="265"/>
      <c r="D82" s="266"/>
      <c r="E82" s="5" t="s">
        <v>32</v>
      </c>
      <c r="F82" s="15" t="s">
        <v>33</v>
      </c>
    </row>
    <row r="83" spans="1:8">
      <c r="A83" s="4" t="s">
        <v>5</v>
      </c>
      <c r="B83" s="260" t="s">
        <v>362</v>
      </c>
      <c r="C83" s="261"/>
      <c r="D83" s="262"/>
      <c r="E83" s="28">
        <v>2.0000000000000001E-4</v>
      </c>
      <c r="F83" s="17">
        <f>E83*$G$36</f>
        <v>0.27</v>
      </c>
    </row>
    <row r="84" spans="1:8" ht="32.25" customHeight="1">
      <c r="A84" s="34" t="s">
        <v>7</v>
      </c>
      <c r="B84" s="291" t="s">
        <v>363</v>
      </c>
      <c r="C84" s="291"/>
      <c r="D84" s="291"/>
      <c r="E84" s="36">
        <f>E83*E72</f>
        <v>1E-4</v>
      </c>
      <c r="F84" s="35">
        <f>F83*E72</f>
        <v>0.1</v>
      </c>
    </row>
    <row r="85" spans="1:8">
      <c r="A85" s="274" t="s">
        <v>77</v>
      </c>
      <c r="B85" s="275"/>
      <c r="C85" s="275"/>
      <c r="D85" s="275"/>
      <c r="E85" s="29">
        <f>SUM(E83:E84)</f>
        <v>2.9999999999999997E-4</v>
      </c>
      <c r="F85" s="15">
        <f>SUM(F83:F84)</f>
        <v>0.37</v>
      </c>
    </row>
    <row r="87" spans="1:8">
      <c r="A87" s="283" t="s">
        <v>87</v>
      </c>
      <c r="B87" s="283"/>
      <c r="C87" s="283"/>
      <c r="D87" s="283"/>
      <c r="E87" s="283"/>
      <c r="F87" s="283"/>
    </row>
    <row r="88" spans="1:8">
      <c r="G88" s="37"/>
    </row>
    <row r="89" spans="1:8">
      <c r="A89" s="5" t="s">
        <v>88</v>
      </c>
      <c r="B89" s="259" t="s">
        <v>89</v>
      </c>
      <c r="C89" s="259"/>
      <c r="D89" s="259"/>
      <c r="E89" s="5" t="s">
        <v>32</v>
      </c>
      <c r="F89" s="15" t="s">
        <v>33</v>
      </c>
    </row>
    <row r="90" spans="1:8">
      <c r="A90" s="34" t="s">
        <v>5</v>
      </c>
      <c r="B90" s="292" t="s">
        <v>90</v>
      </c>
      <c r="C90" s="292"/>
      <c r="D90" s="292"/>
      <c r="E90" s="36">
        <v>4.1999999999999997E-3</v>
      </c>
      <c r="F90" s="35">
        <f>E90*$G$36</f>
        <v>5.66</v>
      </c>
      <c r="G90" s="33"/>
      <c r="H90" s="33"/>
    </row>
    <row r="91" spans="1:8">
      <c r="A91" s="34" t="s">
        <v>7</v>
      </c>
      <c r="B91" s="291" t="s">
        <v>91</v>
      </c>
      <c r="C91" s="291"/>
      <c r="D91" s="291"/>
      <c r="E91" s="36">
        <v>2.9999999999999997E-4</v>
      </c>
      <c r="F91" s="35">
        <f>F90*E69</f>
        <v>0.45</v>
      </c>
      <c r="G91" s="10"/>
    </row>
    <row r="92" spans="1:8" ht="12.75" customHeight="1">
      <c r="A92" s="34" t="s">
        <v>10</v>
      </c>
      <c r="B92" s="293" t="s">
        <v>92</v>
      </c>
      <c r="C92" s="293"/>
      <c r="D92" s="293"/>
      <c r="E92" s="36">
        <v>4.3499999999999997E-2</v>
      </c>
      <c r="F92" s="35">
        <f>E92*$G$36</f>
        <v>58.57</v>
      </c>
      <c r="G92" s="10"/>
    </row>
    <row r="93" spans="1:8">
      <c r="A93" s="34" t="s">
        <v>13</v>
      </c>
      <c r="B93" s="291" t="s">
        <v>93</v>
      </c>
      <c r="C93" s="291"/>
      <c r="D93" s="291"/>
      <c r="E93" s="36">
        <v>1.9400000000000001E-2</v>
      </c>
      <c r="F93" s="35">
        <f>E93*$G$36</f>
        <v>26.12</v>
      </c>
      <c r="G93" s="7"/>
    </row>
    <row r="94" spans="1:8">
      <c r="A94" s="34" t="s">
        <v>40</v>
      </c>
      <c r="B94" s="291" t="s">
        <v>94</v>
      </c>
      <c r="C94" s="291"/>
      <c r="D94" s="291"/>
      <c r="E94" s="36">
        <f>E93*E72</f>
        <v>7.1000000000000004E-3</v>
      </c>
      <c r="F94" s="35">
        <f>E94*$G$36</f>
        <v>9.56</v>
      </c>
      <c r="G94" s="7"/>
    </row>
    <row r="95" spans="1:8" ht="12.75" customHeight="1">
      <c r="A95" s="34" t="s">
        <v>42</v>
      </c>
      <c r="B95" s="294" t="s">
        <v>95</v>
      </c>
      <c r="C95" s="295"/>
      <c r="D95" s="296"/>
      <c r="E95" s="38">
        <v>6.4999999999999997E-3</v>
      </c>
      <c r="F95" s="35">
        <f>E95*$G$36</f>
        <v>8.75</v>
      </c>
      <c r="G95" s="7"/>
    </row>
    <row r="96" spans="1:8">
      <c r="A96" s="297" t="s">
        <v>77</v>
      </c>
      <c r="B96" s="298"/>
      <c r="C96" s="298"/>
      <c r="D96" s="299"/>
      <c r="E96" s="39">
        <f>SUM(E90:E95)</f>
        <v>8.1000000000000003E-2</v>
      </c>
      <c r="F96" s="40">
        <f>SUM(F90:F95)</f>
        <v>109.11</v>
      </c>
      <c r="G96" s="10"/>
    </row>
    <row r="98" spans="1:7">
      <c r="A98" s="283" t="s">
        <v>96</v>
      </c>
      <c r="B98" s="283"/>
      <c r="C98" s="283"/>
      <c r="D98" s="283"/>
      <c r="E98" s="283"/>
      <c r="F98" s="283"/>
    </row>
    <row r="100" spans="1:7" ht="30.75" customHeight="1">
      <c r="A100" s="41" t="s">
        <v>97</v>
      </c>
      <c r="B100" s="300" t="s">
        <v>98</v>
      </c>
      <c r="C100" s="301"/>
      <c r="D100" s="302"/>
      <c r="E100" s="41" t="s">
        <v>32</v>
      </c>
      <c r="F100" s="40" t="s">
        <v>33</v>
      </c>
    </row>
    <row r="101" spans="1:7" ht="13.5">
      <c r="A101" s="34" t="s">
        <v>5</v>
      </c>
      <c r="B101" s="540" t="s">
        <v>99</v>
      </c>
      <c r="C101" s="540"/>
      <c r="D101" s="540"/>
      <c r="E101" s="42">
        <v>0.121</v>
      </c>
      <c r="F101" s="35">
        <f t="shared" ref="F101:F106" si="1">E101*$G$36</f>
        <v>162.91999999999999</v>
      </c>
      <c r="G101" s="43"/>
    </row>
    <row r="102" spans="1:7">
      <c r="A102" s="34" t="s">
        <v>7</v>
      </c>
      <c r="B102" s="291" t="s">
        <v>100</v>
      </c>
      <c r="C102" s="291"/>
      <c r="D102" s="291"/>
      <c r="E102" s="38">
        <v>1.66E-2</v>
      </c>
      <c r="F102" s="35">
        <f t="shared" si="1"/>
        <v>22.35</v>
      </c>
    </row>
    <row r="103" spans="1:7">
      <c r="A103" s="34" t="s">
        <v>10</v>
      </c>
      <c r="B103" s="304" t="s">
        <v>101</v>
      </c>
      <c r="C103" s="305"/>
      <c r="D103" s="306"/>
      <c r="E103" s="36">
        <v>2.0000000000000001E-4</v>
      </c>
      <c r="F103" s="35">
        <f t="shared" si="1"/>
        <v>0.27</v>
      </c>
    </row>
    <row r="104" spans="1:7">
      <c r="A104" s="34" t="s">
        <v>13</v>
      </c>
      <c r="B104" s="304" t="s">
        <v>102</v>
      </c>
      <c r="C104" s="305"/>
      <c r="D104" s="306"/>
      <c r="E104" s="38">
        <v>2.8E-3</v>
      </c>
      <c r="F104" s="35">
        <f t="shared" si="1"/>
        <v>3.77</v>
      </c>
      <c r="G104" s="32"/>
    </row>
    <row r="105" spans="1:7">
      <c r="A105" s="34" t="s">
        <v>38</v>
      </c>
      <c r="B105" s="291" t="s">
        <v>103</v>
      </c>
      <c r="C105" s="291"/>
      <c r="D105" s="291"/>
      <c r="E105" s="38">
        <v>2.9999999999999997E-4</v>
      </c>
      <c r="F105" s="35">
        <f t="shared" si="1"/>
        <v>0.4</v>
      </c>
      <c r="G105" s="32"/>
    </row>
    <row r="106" spans="1:7">
      <c r="A106" s="34" t="s">
        <v>40</v>
      </c>
      <c r="B106" s="304" t="s">
        <v>104</v>
      </c>
      <c r="C106" s="305"/>
      <c r="D106" s="306"/>
      <c r="E106" s="44">
        <v>0</v>
      </c>
      <c r="F106" s="35">
        <f t="shared" si="1"/>
        <v>0</v>
      </c>
    </row>
    <row r="107" spans="1:7">
      <c r="A107" s="297" t="s">
        <v>81</v>
      </c>
      <c r="B107" s="298"/>
      <c r="C107" s="298"/>
      <c r="D107" s="299"/>
      <c r="E107" s="45">
        <f>SUM(E101:E106)</f>
        <v>0.1409</v>
      </c>
      <c r="F107" s="40">
        <f>SUM(F101:F106)</f>
        <v>189.71</v>
      </c>
    </row>
    <row r="108" spans="1:7">
      <c r="A108" s="34" t="s">
        <v>42</v>
      </c>
      <c r="B108" s="291" t="s">
        <v>350</v>
      </c>
      <c r="C108" s="291"/>
      <c r="D108" s="291"/>
      <c r="E108" s="46">
        <f>E107*E72</f>
        <v>5.1900000000000002E-2</v>
      </c>
      <c r="F108" s="35">
        <f>F107*E72</f>
        <v>69.81</v>
      </c>
    </row>
    <row r="109" spans="1:7">
      <c r="A109" s="297" t="s">
        <v>77</v>
      </c>
      <c r="B109" s="298"/>
      <c r="C109" s="298"/>
      <c r="D109" s="298"/>
      <c r="E109" s="39">
        <f>E107+E108</f>
        <v>0.1928</v>
      </c>
      <c r="F109" s="40">
        <f>SUM(F107:F108)</f>
        <v>259.52</v>
      </c>
    </row>
    <row r="111" spans="1:7">
      <c r="A111" s="273" t="s">
        <v>106</v>
      </c>
      <c r="B111" s="273"/>
      <c r="C111" s="273"/>
      <c r="D111" s="273"/>
      <c r="E111" s="273"/>
      <c r="F111" s="273"/>
    </row>
    <row r="112" spans="1:7">
      <c r="A112" s="47"/>
    </row>
    <row r="113" spans="1:8">
      <c r="A113" s="5">
        <v>4</v>
      </c>
      <c r="B113" s="259" t="s">
        <v>107</v>
      </c>
      <c r="C113" s="259"/>
      <c r="D113" s="259"/>
      <c r="E113" s="259"/>
      <c r="F113" s="17" t="s">
        <v>33</v>
      </c>
    </row>
    <row r="114" spans="1:8">
      <c r="A114" s="3" t="s">
        <v>67</v>
      </c>
      <c r="B114" s="284" t="s">
        <v>108</v>
      </c>
      <c r="C114" s="284"/>
      <c r="D114" s="284"/>
      <c r="E114" s="284"/>
      <c r="F114" s="17">
        <f>F72</f>
        <v>495.5</v>
      </c>
    </row>
    <row r="115" spans="1:8">
      <c r="A115" s="3" t="s">
        <v>79</v>
      </c>
      <c r="B115" s="310" t="s">
        <v>109</v>
      </c>
      <c r="C115" s="310"/>
      <c r="D115" s="310"/>
      <c r="E115" s="310"/>
      <c r="F115" s="17">
        <f>F80</f>
        <v>153.43</v>
      </c>
    </row>
    <row r="116" spans="1:8">
      <c r="A116" s="3" t="s">
        <v>83</v>
      </c>
      <c r="B116" s="284" t="s">
        <v>85</v>
      </c>
      <c r="C116" s="284"/>
      <c r="D116" s="284"/>
      <c r="E116" s="284"/>
      <c r="F116" s="17">
        <f>F85</f>
        <v>0.37</v>
      </c>
    </row>
    <row r="117" spans="1:8">
      <c r="A117" s="3" t="s">
        <v>88</v>
      </c>
      <c r="B117" s="284" t="s">
        <v>111</v>
      </c>
      <c r="C117" s="284"/>
      <c r="D117" s="284"/>
      <c r="E117" s="284"/>
      <c r="F117" s="17">
        <f>F96</f>
        <v>109.11</v>
      </c>
    </row>
    <row r="118" spans="1:8">
      <c r="A118" s="3" t="s">
        <v>97</v>
      </c>
      <c r="B118" s="284" t="s">
        <v>112</v>
      </c>
      <c r="C118" s="284"/>
      <c r="D118" s="284"/>
      <c r="E118" s="284"/>
      <c r="F118" s="17">
        <f>F109</f>
        <v>259.52</v>
      </c>
    </row>
    <row r="119" spans="1:8">
      <c r="A119" s="3" t="s">
        <v>113</v>
      </c>
      <c r="B119" s="284" t="s">
        <v>55</v>
      </c>
      <c r="C119" s="284"/>
      <c r="D119" s="284"/>
      <c r="E119" s="284"/>
      <c r="F119" s="17"/>
    </row>
    <row r="120" spans="1:8">
      <c r="A120" s="259" t="s">
        <v>77</v>
      </c>
      <c r="B120" s="259"/>
      <c r="C120" s="259"/>
      <c r="D120" s="259"/>
      <c r="E120" s="259"/>
      <c r="F120" s="15">
        <f>SUM(F114:F119)</f>
        <v>1017.93</v>
      </c>
    </row>
    <row r="122" spans="1:8">
      <c r="A122" s="273" t="s">
        <v>114</v>
      </c>
      <c r="B122" s="273"/>
      <c r="C122" s="273"/>
      <c r="D122" s="273"/>
      <c r="E122" s="273"/>
      <c r="F122" s="273"/>
      <c r="G122" s="48"/>
    </row>
    <row r="124" spans="1:8">
      <c r="A124" s="5">
        <v>5</v>
      </c>
      <c r="B124" s="259" t="s">
        <v>115</v>
      </c>
      <c r="C124" s="259"/>
      <c r="D124" s="259"/>
      <c r="E124" s="5" t="s">
        <v>32</v>
      </c>
      <c r="F124" s="15" t="s">
        <v>33</v>
      </c>
    </row>
    <row r="125" spans="1:8">
      <c r="A125" s="34" t="s">
        <v>5</v>
      </c>
      <c r="B125" s="311" t="s">
        <v>116</v>
      </c>
      <c r="C125" s="311"/>
      <c r="D125" s="311"/>
      <c r="E125" s="46">
        <v>0.03</v>
      </c>
      <c r="F125" s="35" t="e">
        <f>E125*($G$36+$F$48+$F$57+$F$120)</f>
        <v>#REF!</v>
      </c>
    </row>
    <row r="126" spans="1:8">
      <c r="A126" s="34" t="s">
        <v>7</v>
      </c>
      <c r="B126" s="312" t="s">
        <v>117</v>
      </c>
      <c r="C126" s="313"/>
      <c r="D126" s="313"/>
      <c r="E126" s="49">
        <f>E127+E128+E129</f>
        <v>0.14249999999999999</v>
      </c>
      <c r="F126" s="40" t="e">
        <f>SUM(F127:F129)</f>
        <v>#REF!</v>
      </c>
      <c r="G126" s="50"/>
      <c r="H126" s="50"/>
    </row>
    <row r="127" spans="1:8">
      <c r="A127" s="34" t="s">
        <v>118</v>
      </c>
      <c r="B127" s="304" t="s">
        <v>119</v>
      </c>
      <c r="C127" s="305"/>
      <c r="D127" s="306"/>
      <c r="E127" s="36">
        <v>7.5999999999999998E-2</v>
      </c>
      <c r="F127" s="35" t="e">
        <f>E127*(G36+F48+F57+F120+F125+F131)/(1-E126)</f>
        <v>#REF!</v>
      </c>
      <c r="G127" s="50"/>
    </row>
    <row r="128" spans="1:8">
      <c r="A128" s="34" t="s">
        <v>120</v>
      </c>
      <c r="B128" s="304" t="s">
        <v>121</v>
      </c>
      <c r="C128" s="305"/>
      <c r="D128" s="306"/>
      <c r="E128" s="36">
        <v>1.6500000000000001E-2</v>
      </c>
      <c r="F128" s="35" t="e">
        <f>E128*(G36+F48+F57+F120+F125+F131)/(1-E126)</f>
        <v>#REF!</v>
      </c>
      <c r="G128" s="50"/>
    </row>
    <row r="129" spans="1:8">
      <c r="A129" s="34" t="s">
        <v>122</v>
      </c>
      <c r="B129" s="349" t="s">
        <v>123</v>
      </c>
      <c r="C129" s="350"/>
      <c r="D129" s="351"/>
      <c r="E129" s="36">
        <v>0.05</v>
      </c>
      <c r="F129" s="35" t="e">
        <f>E129*(G36+F48+F57+F120+F125+F131)/(1-E126)</f>
        <v>#REF!</v>
      </c>
      <c r="G129" s="50"/>
    </row>
    <row r="130" spans="1:8">
      <c r="A130" s="34" t="s">
        <v>124</v>
      </c>
      <c r="B130" s="304" t="s">
        <v>125</v>
      </c>
      <c r="C130" s="305"/>
      <c r="D130" s="306"/>
      <c r="E130" s="51"/>
      <c r="F130" s="40"/>
    </row>
    <row r="131" spans="1:8">
      <c r="A131" s="34" t="s">
        <v>10</v>
      </c>
      <c r="B131" s="304" t="s">
        <v>126</v>
      </c>
      <c r="C131" s="305"/>
      <c r="D131" s="306"/>
      <c r="E131" s="46">
        <v>7.0000000000000007E-2</v>
      </c>
      <c r="F131" s="35" t="e">
        <f>E131*($G$36+$F$48+$F$57+$F$120+F125)</f>
        <v>#REF!</v>
      </c>
    </row>
    <row r="132" spans="1:8">
      <c r="A132" s="297" t="s">
        <v>77</v>
      </c>
      <c r="B132" s="298"/>
      <c r="C132" s="298"/>
      <c r="D132" s="298"/>
      <c r="E132" s="299"/>
      <c r="F132" s="40" t="e">
        <f>F125+F126+F131</f>
        <v>#REF!</v>
      </c>
      <c r="G132" s="52"/>
    </row>
    <row r="135" spans="1:8" ht="32.25" customHeight="1">
      <c r="A135" s="312" t="s">
        <v>353</v>
      </c>
      <c r="B135" s="313"/>
      <c r="C135" s="313"/>
      <c r="D135" s="313"/>
      <c r="E135" s="352"/>
      <c r="F135" s="35" t="s">
        <v>33</v>
      </c>
      <c r="G135" s="52"/>
    </row>
    <row r="136" spans="1:8">
      <c r="A136" s="34" t="s">
        <v>5</v>
      </c>
      <c r="B136" s="292" t="s">
        <v>128</v>
      </c>
      <c r="C136" s="292"/>
      <c r="D136" s="292"/>
      <c r="E136" s="292"/>
      <c r="F136" s="35">
        <f>G36</f>
        <v>1346.48</v>
      </c>
    </row>
    <row r="137" spans="1:8">
      <c r="A137" s="34" t="s">
        <v>7</v>
      </c>
      <c r="B137" s="292" t="s">
        <v>129</v>
      </c>
      <c r="C137" s="292"/>
      <c r="D137" s="292"/>
      <c r="E137" s="292"/>
      <c r="F137" s="35">
        <f>F48</f>
        <v>666.86</v>
      </c>
    </row>
    <row r="138" spans="1:8">
      <c r="A138" s="34" t="s">
        <v>10</v>
      </c>
      <c r="B138" s="292" t="s">
        <v>130</v>
      </c>
      <c r="C138" s="292"/>
      <c r="D138" s="292"/>
      <c r="E138" s="292"/>
      <c r="F138" s="35" t="e">
        <f>F57</f>
        <v>#REF!</v>
      </c>
    </row>
    <row r="139" spans="1:8">
      <c r="A139" s="34" t="s">
        <v>13</v>
      </c>
      <c r="B139" s="292" t="s">
        <v>131</v>
      </c>
      <c r="C139" s="292"/>
      <c r="D139" s="292"/>
      <c r="E139" s="292"/>
      <c r="F139" s="35">
        <f>F120</f>
        <v>1017.93</v>
      </c>
      <c r="G139" s="52"/>
    </row>
    <row r="140" spans="1:8" ht="16.5" customHeight="1">
      <c r="A140" s="297" t="s">
        <v>81</v>
      </c>
      <c r="B140" s="298"/>
      <c r="C140" s="298"/>
      <c r="D140" s="298"/>
      <c r="E140" s="299"/>
      <c r="F140" s="40" t="e">
        <f>SUM(F136:F139)</f>
        <v>#REF!</v>
      </c>
      <c r="G140" s="52"/>
    </row>
    <row r="141" spans="1:8">
      <c r="A141" s="34" t="s">
        <v>38</v>
      </c>
      <c r="B141" s="292" t="s">
        <v>132</v>
      </c>
      <c r="C141" s="292"/>
      <c r="D141" s="292"/>
      <c r="E141" s="292"/>
      <c r="F141" s="35" t="e">
        <f>F132</f>
        <v>#REF!</v>
      </c>
      <c r="H141" s="52"/>
    </row>
    <row r="142" spans="1:8">
      <c r="A142" s="334" t="s">
        <v>77</v>
      </c>
      <c r="B142" s="334"/>
      <c r="C142" s="334"/>
      <c r="D142" s="334"/>
      <c r="E142" s="334"/>
      <c r="F142" s="53" t="e">
        <f>SUM(F140:F141)</f>
        <v>#REF!</v>
      </c>
      <c r="G142" s="52" t="e">
        <f>(F140+F131+F125)/(1-E126)</f>
        <v>#REF!</v>
      </c>
      <c r="H142" s="52"/>
    </row>
    <row r="143" spans="1:8">
      <c r="D143" s="335" t="s">
        <v>133</v>
      </c>
      <c r="E143" s="335"/>
      <c r="F143" s="54" t="e">
        <f>F142/G36</f>
        <v>#REF!</v>
      </c>
    </row>
    <row r="145" spans="1:8" ht="25.5" customHeight="1">
      <c r="A145" s="541" t="s">
        <v>134</v>
      </c>
      <c r="B145" s="541"/>
      <c r="C145" s="541"/>
      <c r="D145" s="541"/>
      <c r="E145" s="541"/>
      <c r="F145" s="541"/>
    </row>
    <row r="146" spans="1:8">
      <c r="A146" s="55"/>
      <c r="B146" s="55"/>
      <c r="C146" s="55"/>
      <c r="D146" s="55"/>
      <c r="E146" s="55"/>
      <c r="F146" s="55"/>
    </row>
    <row r="147" spans="1:8">
      <c r="A147" s="56" t="s">
        <v>135</v>
      </c>
      <c r="B147" s="57"/>
      <c r="C147" s="58"/>
      <c r="D147" s="59" t="s">
        <v>136</v>
      </c>
      <c r="E147" s="57"/>
      <c r="F147" s="60"/>
      <c r="G147" s="61"/>
      <c r="H147" s="61"/>
    </row>
    <row r="148" spans="1:8">
      <c r="A148" s="337" t="s">
        <v>137</v>
      </c>
      <c r="B148" s="338"/>
      <c r="C148" s="339"/>
      <c r="D148" s="340">
        <v>8.3299999999999999E-2</v>
      </c>
      <c r="E148" s="341"/>
      <c r="F148" s="342"/>
    </row>
    <row r="149" spans="1:8">
      <c r="A149" s="343" t="s">
        <v>138</v>
      </c>
      <c r="B149" s="344"/>
      <c r="C149" s="345"/>
      <c r="D149" s="346">
        <v>0.121</v>
      </c>
      <c r="E149" s="347"/>
      <c r="F149" s="348"/>
    </row>
    <row r="150" spans="1:8" ht="29.25" customHeight="1">
      <c r="A150" s="314" t="s">
        <v>139</v>
      </c>
      <c r="B150" s="315"/>
      <c r="C150" s="316"/>
      <c r="D150" s="317">
        <v>0.05</v>
      </c>
      <c r="E150" s="318"/>
      <c r="F150" s="319"/>
    </row>
    <row r="151" spans="1:8">
      <c r="A151" s="320" t="s">
        <v>81</v>
      </c>
      <c r="B151" s="321"/>
      <c r="C151" s="322"/>
      <c r="D151" s="323">
        <v>0.25430000000000003</v>
      </c>
      <c r="E151" s="324"/>
      <c r="F151" s="325"/>
    </row>
    <row r="152" spans="1:8" ht="28.5" customHeight="1">
      <c r="A152" s="326" t="s">
        <v>140</v>
      </c>
      <c r="B152" s="327"/>
      <c r="C152" s="328"/>
      <c r="D152" s="62">
        <v>7.39</v>
      </c>
      <c r="E152" s="63">
        <v>7.6</v>
      </c>
      <c r="F152" s="64">
        <v>7.8200000000000006E-2</v>
      </c>
    </row>
    <row r="153" spans="1:8">
      <c r="A153" s="329" t="s">
        <v>141</v>
      </c>
      <c r="B153" s="330"/>
      <c r="C153" s="331"/>
      <c r="D153" s="65">
        <v>32.82</v>
      </c>
      <c r="E153" s="65">
        <v>33.03</v>
      </c>
      <c r="F153" s="66">
        <v>0.33250000000000002</v>
      </c>
    </row>
    <row r="154" spans="1:8" ht="32.25" customHeight="1">
      <c r="A154" s="332" t="s">
        <v>142</v>
      </c>
      <c r="B154" s="332"/>
      <c r="C154" s="332"/>
      <c r="D154" s="332"/>
      <c r="E154" s="332"/>
      <c r="F154" s="332"/>
    </row>
  </sheetData>
  <mergeCells count="137">
    <mergeCell ref="G64:G71"/>
    <mergeCell ref="A149:C149"/>
    <mergeCell ref="D149:F149"/>
    <mergeCell ref="A150:C150"/>
    <mergeCell ref="D150:F150"/>
    <mergeCell ref="A151:C151"/>
    <mergeCell ref="D151:F151"/>
    <mergeCell ref="A152:C152"/>
    <mergeCell ref="A153:C153"/>
    <mergeCell ref="B126:D126"/>
    <mergeCell ref="B127:D127"/>
    <mergeCell ref="B128:D128"/>
    <mergeCell ref="B129:D129"/>
    <mergeCell ref="B130:D130"/>
    <mergeCell ref="B131:D131"/>
    <mergeCell ref="A132:E132"/>
    <mergeCell ref="A135:E135"/>
    <mergeCell ref="B136:E136"/>
    <mergeCell ref="B115:E115"/>
    <mergeCell ref="B116:E116"/>
    <mergeCell ref="B117:E117"/>
    <mergeCell ref="B118:E118"/>
    <mergeCell ref="B119:E119"/>
    <mergeCell ref="A120:E120"/>
    <mergeCell ref="A154:F154"/>
    <mergeCell ref="B137:E137"/>
    <mergeCell ref="B138:E138"/>
    <mergeCell ref="B139:E139"/>
    <mergeCell ref="A140:E140"/>
    <mergeCell ref="B141:E141"/>
    <mergeCell ref="A142:E142"/>
    <mergeCell ref="D143:E143"/>
    <mergeCell ref="A145:F145"/>
    <mergeCell ref="A148:C148"/>
    <mergeCell ref="D148:F148"/>
    <mergeCell ref="A122:F122"/>
    <mergeCell ref="B124:D124"/>
    <mergeCell ref="B125:D125"/>
    <mergeCell ref="B104:D104"/>
    <mergeCell ref="B105:D105"/>
    <mergeCell ref="B106:D106"/>
    <mergeCell ref="A107:D107"/>
    <mergeCell ref="B108:D108"/>
    <mergeCell ref="A109:D109"/>
    <mergeCell ref="A111:F111"/>
    <mergeCell ref="B113:E113"/>
    <mergeCell ref="B114:E114"/>
    <mergeCell ref="B93:D93"/>
    <mergeCell ref="B94:D94"/>
    <mergeCell ref="B95:D95"/>
    <mergeCell ref="A96:D96"/>
    <mergeCell ref="A98:F98"/>
    <mergeCell ref="B100:D100"/>
    <mergeCell ref="B101:D101"/>
    <mergeCell ref="B102:D102"/>
    <mergeCell ref="B103:D103"/>
    <mergeCell ref="B82:D82"/>
    <mergeCell ref="B83:D83"/>
    <mergeCell ref="B84:D84"/>
    <mergeCell ref="A85:D85"/>
    <mergeCell ref="A87:F87"/>
    <mergeCell ref="B89:D89"/>
    <mergeCell ref="B90:D90"/>
    <mergeCell ref="B91:D91"/>
    <mergeCell ref="B92:D92"/>
    <mergeCell ref="B70:D70"/>
    <mergeCell ref="B71:D71"/>
    <mergeCell ref="A72:D72"/>
    <mergeCell ref="A74:F74"/>
    <mergeCell ref="B76:D76"/>
    <mergeCell ref="B77:D77"/>
    <mergeCell ref="A78:D78"/>
    <mergeCell ref="B79:D79"/>
    <mergeCell ref="A80:D80"/>
    <mergeCell ref="A59:F59"/>
    <mergeCell ref="B61:F61"/>
    <mergeCell ref="B63:D63"/>
    <mergeCell ref="B64:D64"/>
    <mergeCell ref="B65:D65"/>
    <mergeCell ref="B66:D66"/>
    <mergeCell ref="B67:D67"/>
    <mergeCell ref="B68:D68"/>
    <mergeCell ref="B69:D69"/>
    <mergeCell ref="B47:E47"/>
    <mergeCell ref="A48:E48"/>
    <mergeCell ref="A50:F50"/>
    <mergeCell ref="B52:E52"/>
    <mergeCell ref="B53:E53"/>
    <mergeCell ref="B54:E54"/>
    <mergeCell ref="B55:E55"/>
    <mergeCell ref="B56:E56"/>
    <mergeCell ref="A57:E57"/>
    <mergeCell ref="B36:F36"/>
    <mergeCell ref="A38:F38"/>
    <mergeCell ref="B40:E40"/>
    <mergeCell ref="B41:C41"/>
    <mergeCell ref="B42:C42"/>
    <mergeCell ref="B43:E43"/>
    <mergeCell ref="B44:E44"/>
    <mergeCell ref="B45:E45"/>
    <mergeCell ref="B46:E46"/>
    <mergeCell ref="C27:E27"/>
    <mergeCell ref="C28:E28"/>
    <mergeCell ref="C29:E29"/>
    <mergeCell ref="C30:E30"/>
    <mergeCell ref="C31:E31"/>
    <mergeCell ref="C32:E32"/>
    <mergeCell ref="C33:E33"/>
    <mergeCell ref="C34:E34"/>
    <mergeCell ref="C35:E35"/>
    <mergeCell ref="B20:E20"/>
    <mergeCell ref="F20:G20"/>
    <mergeCell ref="B21:E21"/>
    <mergeCell ref="F21:G21"/>
    <mergeCell ref="B22:E22"/>
    <mergeCell ref="F22:G22"/>
    <mergeCell ref="B23:E23"/>
    <mergeCell ref="F23:G23"/>
    <mergeCell ref="B25:G25"/>
    <mergeCell ref="A13:G13"/>
    <mergeCell ref="A14:C14"/>
    <mergeCell ref="D14:E14"/>
    <mergeCell ref="F14:G14"/>
    <mergeCell ref="A15:C15"/>
    <mergeCell ref="D15:E15"/>
    <mergeCell ref="F15:G15"/>
    <mergeCell ref="A17:G17"/>
    <mergeCell ref="A19:G19"/>
    <mergeCell ref="A1:G1"/>
    <mergeCell ref="C3:G3"/>
    <mergeCell ref="C4:G4"/>
    <mergeCell ref="C5:G5"/>
    <mergeCell ref="A7:G7"/>
    <mergeCell ref="B8:F8"/>
    <mergeCell ref="B9:F9"/>
    <mergeCell ref="B10:F10"/>
    <mergeCell ref="B11:F11"/>
  </mergeCells>
  <pageMargins left="0.51180555555555596" right="0.51180555555555596" top="0.78680555555555598" bottom="0.78680555555555598" header="0.31388888888888899" footer="0.313888888888888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4</vt:i4>
      </vt:variant>
    </vt:vector>
  </HeadingPairs>
  <TitlesOfParts>
    <vt:vector size="11" baseType="lpstr">
      <vt:lpstr>Carregador de material</vt:lpstr>
      <vt:lpstr>ORIENTAÇÕES</vt:lpstr>
      <vt:lpstr>Planilha Agente de Limpeza</vt:lpstr>
      <vt:lpstr>Planilha Materiais</vt:lpstr>
      <vt:lpstr>Planilha Metragem</vt:lpstr>
      <vt:lpstr>Servente de limpeza</vt:lpstr>
      <vt:lpstr>Jauzeiro</vt:lpstr>
      <vt:lpstr>'Carregador de material'!Area_de_impressao</vt:lpstr>
      <vt:lpstr>ORIENTAÇÕES!Area_de_impressao</vt:lpstr>
      <vt:lpstr>'Planilha Agente de Limpeza'!Area_de_impressao</vt:lpstr>
      <vt:lpstr>'Servente de limpeza'!Area_de_impressao</vt:lpstr>
    </vt:vector>
  </TitlesOfParts>
  <Company>Part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Alzeir</dc:creator>
  <cp:lastModifiedBy>CICERO HENRIQUE</cp:lastModifiedBy>
  <cp:lastPrinted>2021-03-16T13:02:00Z</cp:lastPrinted>
  <dcterms:created xsi:type="dcterms:W3CDTF">2010-12-08T20:31:00Z</dcterms:created>
  <dcterms:modified xsi:type="dcterms:W3CDTF">2021-05-11T11:49:09Z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1046-10.2.0.6080</vt:lpwstr>
  </property>
</Properties>
</file>