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930" tabRatio="818"/>
  </bookViews>
  <sheets>
    <sheet name="QUADRO RESUMO" sheetId="52" r:id="rId1"/>
    <sheet name="AUX. MANUT. PREDIAL" sheetId="2" r:id="rId2"/>
    <sheet name="UNIF_EQUIP - AUX.MAN.PREDIAL" sheetId="3" r:id="rId3"/>
    <sheet name="CONTÍNUO" sheetId="4" r:id="rId4"/>
    <sheet name="UNIF_EQUIP - CONTÍNUO" sheetId="5" r:id="rId5"/>
    <sheet name="TÉCNICO DE INFORMÁTICA" sheetId="38" r:id="rId6"/>
    <sheet name="UNIF_EQUIP - TÉCNICO DE INFORM." sheetId="39" r:id="rId7"/>
    <sheet name="ALMOXARIFE" sheetId="40" r:id="rId8"/>
    <sheet name="UNIF_EQUIP - ALMOXARIFE" sheetId="41" r:id="rId9"/>
    <sheet name="INSPETOR DE ALUNO" sheetId="50" r:id="rId10"/>
    <sheet name="UNIF_EQUIP - INSP. DE ALUNO" sheetId="51" r:id="rId11"/>
    <sheet name="MOTORISTA DE CAMINHÃO" sheetId="22" r:id="rId12"/>
    <sheet name="UNIF_EQUIP - MOTORISTA CAT. D" sheetId="23" r:id="rId13"/>
  </sheets>
  <definedNames>
    <definedName name="_xlnm.Print_Area" localSheetId="7">ALMOXARIFE!$A$1:$K$122</definedName>
    <definedName name="_xlnm.Print_Area" localSheetId="1">'AUX. MANUT. PREDIAL'!$A$1:$K$122</definedName>
    <definedName name="_xlnm.Print_Area" localSheetId="3">CONTÍNUO!$A$1:$K$122</definedName>
    <definedName name="_xlnm.Print_Area" localSheetId="9">'INSPETOR DE ALUNO'!$A$1:$K$122</definedName>
    <definedName name="_xlnm.Print_Area" localSheetId="11">'MOTORISTA DE CAMINHÃO'!$A$1:$K$122</definedName>
    <definedName name="_xlnm.Print_Area" localSheetId="5">'TÉCNICO DE INFORMÁTICA'!$A$1:$K$122</definedName>
    <definedName name="Excel_BuiltIn_Print_Area_1_2">#N/A</definedName>
    <definedName name="Excel_BuiltIn_Print_Area_2_2">#N/A</definedName>
    <definedName name="Teste">#N/A</definedName>
  </definedNames>
  <calcPr calcId="144525"/>
</workbook>
</file>

<file path=xl/sharedStrings.xml><?xml version="1.0" encoding="utf-8"?>
<sst xmlns="http://schemas.openxmlformats.org/spreadsheetml/2006/main" count="244">
  <si>
    <t>GRUPO 3</t>
  </si>
  <si>
    <t xml:space="preserve">Item </t>
  </si>
  <si>
    <t>Descrição/Especificação</t>
  </si>
  <si>
    <t>Quantidade</t>
  </si>
  <si>
    <t>Valor mensal do posto</t>
  </si>
  <si>
    <t>Valor mensal Total</t>
  </si>
  <si>
    <t>Meses</t>
  </si>
  <si>
    <t>Valor Anual por posto</t>
  </si>
  <si>
    <t xml:space="preserve">Valor Anual </t>
  </si>
  <si>
    <t>Auxiliar de
 Manutenção Predial</t>
  </si>
  <si>
    <t>Contínuo</t>
  </si>
  <si>
    <t>Técnico em 
manutenção de
equipamentos de informática</t>
  </si>
  <si>
    <t>Almoxarife</t>
  </si>
  <si>
    <t>Inspetor de
Aluno de escola pública</t>
  </si>
  <si>
    <t>Motorista de caminhão (categoria D)</t>
  </si>
  <si>
    <t>Pagamento de diárias</t>
  </si>
  <si>
    <t>-</t>
  </si>
  <si>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</si>
  <si>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</si>
  <si>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</si>
  <si>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</si>
  <si>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</si>
  <si>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</si>
  <si>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</si>
  <si>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</si>
  <si>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</si>
  <si>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</si>
  <si>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</si>
  <si>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</si>
  <si>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ESTÂNCIA/SE</t>
  </si>
  <si>
    <t>C</t>
  </si>
  <si>
    <t>Ano Acordo, Convenção ou Sentença Normativa em Dissídio Coletivo</t>
  </si>
  <si>
    <t>SE000094/2023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</si>
  <si>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</si>
  <si>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</si>
  <si>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</si>
  <si>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</si>
  <si>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</si>
  <si>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</si>
  <si>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Carga horária:</t>
  </si>
  <si>
    <t>44 horas semanais</t>
  </si>
  <si>
    <t>MÃO-DE-OBRA  VINCULADA À EXECUÇÃO CONTRATUAL</t>
  </si>
  <si>
    <t>Dados complementares para composição dos custos referente à mão-de-obra</t>
  </si>
  <si>
    <t>Tipo do serviço</t>
  </si>
  <si>
    <t>APOIO ADMINISTRATIVO</t>
  </si>
  <si>
    <t>Classificação Brasileira de Ocupações (CBO)</t>
  </si>
  <si>
    <t>5143-10</t>
  </si>
  <si>
    <t>Salário Normativo da Categoria Profissional</t>
  </si>
  <si>
    <t xml:space="preserve">Categoria profissional </t>
  </si>
  <si>
    <t>AUXILIAR DE MANUTENÇÃO PREDIAL</t>
  </si>
  <si>
    <t>Data base da categoria</t>
  </si>
  <si>
    <t>01/05/2023</t>
  </si>
  <si>
    <t>MÓDULO 01: COMPOSIÇÃO DA REMUNERAÇÃO</t>
  </si>
  <si>
    <t>Composição da remuneração</t>
  </si>
  <si>
    <t>Valor (R$)</t>
  </si>
  <si>
    <t>Salário base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</si>
  <si>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</si>
  <si>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</si>
  <si>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</si>
  <si>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</si>
  <si>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</si>
  <si>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</si>
  <si>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</si>
  <si>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</si>
  <si>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</si>
  <si>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</si>
  <si>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</si>
  <si>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</si>
  <si>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</si>
  <si>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</si>
  <si>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</si>
  <si>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</si>
  <si>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</si>
  <si>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</si>
  <si>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</si>
  <si>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</si>
  <si>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</si>
  <si>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</si>
  <si>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</si>
  <si>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</si>
  <si>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</si>
  <si>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</si>
  <si>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</si>
  <si>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</si>
  <si>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</si>
  <si>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</si>
  <si>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</si>
  <si>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</si>
  <si>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</si>
  <si>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</si>
  <si>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</si>
  <si>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</si>
  <si>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</si>
  <si>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</si>
  <si>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</si>
  <si>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</si>
  <si>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</si>
  <si>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</si>
  <si>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</si>
  <si>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</si>
  <si>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</si>
  <si>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</si>
  <si>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</si>
  <si>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</si>
  <si>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</si>
  <si>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</si>
  <si>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</si>
  <si>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</si>
  <si>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</si>
  <si>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</si>
  <si>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</si>
  <si>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</si>
  <si>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</si>
  <si>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</si>
  <si>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</si>
  <si>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</si>
  <si>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SIM</t>
  </si>
  <si>
    <t>Caso seja previsto Auxílio Transporte, digitar "SIM" no campo D58 para o cálculo: Valor Unitário da Passagem (Campo E58) x Quant. (Campo F58) x Total de Dias (Campo G58) - Desconto (6% do Total da Remuneração - Campo I29)</t>
  </si>
  <si>
    <t>Vale Refeição / Alimentação</t>
  </si>
  <si>
    <t>% de desconto</t>
  </si>
  <si>
    <t>Caso não seja previsto Auxílio Alimentaçõ/Refeição, digitar "NÃO" no Campo E60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</si>
  <si>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</si>
  <si>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</si>
  <si>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Clásula 11ª, parágrafo 4º do Termo Aditivo SE 000008/2023</t>
  </si>
  <si>
    <t>Benefício Social Familiar</t>
  </si>
  <si>
    <t>Cláusula 12ª, parágrafo 2º do Termo Aditivo SE000008/2023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</si>
  <si>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</si>
  <si>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</si>
  <si>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</si>
  <si>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</si>
  <si>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</si>
  <si>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</si>
  <si>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</si>
  <si>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</si>
  <si>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</si>
  <si>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</si>
  <si>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</si>
  <si>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I77 x Base de Cálculo (I32+I39+J51+I63)</t>
  </si>
  <si>
    <t>Incidência do FGTS sobre o Aviso Prévio Indenizado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</si>
  <si>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</si>
  <si>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</si>
  <si>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</si>
  <si>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</si>
  <si>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</si>
  <si>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</si>
  <si>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</si>
  <si>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</si>
  <si>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</si>
  <si>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</si>
  <si>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</si>
  <si>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</si>
  <si>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</si>
  <si>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</si>
  <si>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</si>
  <si>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</si>
  <si>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</si>
  <si>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</si>
  <si>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</si>
  <si>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</si>
  <si>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</si>
  <si>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</si>
  <si>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</si>
  <si>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</si>
  <si>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</si>
  <si>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</si>
  <si>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</si>
  <si>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</si>
  <si>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</si>
  <si>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</si>
  <si>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</si>
  <si>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</si>
  <si>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</si>
  <si>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</si>
  <si>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</si>
  <si>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</si>
  <si>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</si>
  <si>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</si>
  <si>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</si>
  <si>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</si>
  <si>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</si>
  <si>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</si>
  <si>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</si>
  <si>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</si>
  <si>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</si>
  <si>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</si>
  <si>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</si>
  <si>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</si>
  <si>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</si>
  <si>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</si>
  <si>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</si>
  <si>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</si>
  <si>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</si>
  <si>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</si>
  <si>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</si>
  <si>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</si>
  <si>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</si>
  <si>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</si>
  <si>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</si>
  <si>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</si>
  <si>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</si>
  <si>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</si>
  <si>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</si>
  <si>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</si>
  <si>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</si>
  <si>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</si>
  <si>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</si>
  <si>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</si>
  <si>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UNIFORMES</t>
  </si>
  <si>
    <t>ITEM</t>
  </si>
  <si>
    <t>DESCRIÇÃO</t>
  </si>
  <si>
    <t>QUANTIDADE</t>
  </si>
  <si>
    <t>UNID. MEDIDA</t>
  </si>
  <si>
    <t>VALOR UNIT. (R$)</t>
  </si>
  <si>
    <t>VALOR TOTAL (R$)</t>
  </si>
  <si>
    <t>Macacão brim pesado manga curta, com emblema e na cor usual da empresa, tamanho sob medida</t>
  </si>
  <si>
    <t>UNIDADE</t>
  </si>
  <si>
    <t>Calçado de segurança de uso profissional tipo botina</t>
  </si>
  <si>
    <t>PAR</t>
  </si>
  <si>
    <t>Crachá com cordão, foto e trazer impressa a informação “A serviço do IFS”</t>
  </si>
  <si>
    <t>TOTAL ANUAL</t>
  </si>
  <si>
    <t>TOTAL MENSAL</t>
  </si>
  <si>
    <t>EQUIPAMENTOS</t>
  </si>
  <si>
    <t>Capacete de Segurança, material polietileno de alta densidade, tipo II, aba frontal</t>
  </si>
  <si>
    <t>Óculos de Segurança em policarbonato, lente incolor</t>
  </si>
  <si>
    <t>Protetor Auditivo de inserção tipo plug, atenuação mínima de 15 dB, NRRsf</t>
  </si>
  <si>
    <t>Luva de Segurança confeccionada em vaqueta</t>
  </si>
  <si>
    <t>Protetor Solar, bloqueador UVA/UVB, 120g, FPS mínimo de 30</t>
  </si>
  <si>
    <t>4122-05</t>
  </si>
  <si>
    <t>CONTÍNUO</t>
  </si>
  <si>
    <t>Calça social, na cor usual da empresa, tamanho sob medida</t>
  </si>
  <si>
    <t>Camisa gola polo, manga curta com emblema da empresa, tamanho sob medida</t>
  </si>
  <si>
    <t>Sapato preto social</t>
  </si>
  <si>
    <t>3132-20</t>
  </si>
  <si>
    <t>TÉCNICO EM MANUTENÇÃO DE EQUIPAMENTOS DE INFORMÁTICA</t>
  </si>
  <si>
    <t>4141-05</t>
  </si>
  <si>
    <t>ALMOXARIFE</t>
  </si>
  <si>
    <t>Calça jeans escura, tamanho sob medida</t>
  </si>
  <si>
    <t>Cinta ergonômica abdominal com suspensórios</t>
  </si>
  <si>
    <t>Respirador descartável tipo peça semifacial filtrante para poeiras, névoas e fumos, classe PFF-2</t>
  </si>
  <si>
    <t>Luva de algodão, malha, pigmentada, tricotada com 04 fios</t>
  </si>
  <si>
    <t>3341-10</t>
  </si>
  <si>
    <t>INSPETOR DE ALUNO DE ESCOLA PÚBLICA</t>
  </si>
  <si>
    <t>7825-10</t>
  </si>
  <si>
    <t>MOTORISTA DE CAMINHÃO</t>
  </si>
</sst>
</file>

<file path=xl/styles.xml><?xml version="1.0" encoding="utf-8"?>
<styleSheet xmlns="http://schemas.openxmlformats.org/spreadsheetml/2006/main">
  <numFmts count="12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(&quot;R$ &quot;* #,##0.00_);_(&quot;R$ &quot;* \(#,##0.00\);_(&quot;R$ &quot;* &quot;-&quot;??_);_(@_)"/>
    <numFmt numFmtId="177" formatCode="d\-mmm\-yyyy;@"/>
    <numFmt numFmtId="178" formatCode="_-* #,##0.00_-;\-* #,##0.00_-;_-* \-??_-;_-@_-"/>
    <numFmt numFmtId="179" formatCode="&quot;R$ &quot;#,##0.00"/>
    <numFmt numFmtId="180" formatCode="_ * #,##0_ ;_ * \-#,##0_ ;_ * &quot;-&quot;_ ;_ @_ "/>
    <numFmt numFmtId="181" formatCode="_-&quot;R$ &quot;* #,##0.00_-;&quot;-R$ &quot;* #,##0.00_-;_-&quot;R$ &quot;* \-??_-;_-@_-"/>
    <numFmt numFmtId="182" formatCode="_(&quot;R$ &quot;* #,##0.00_);_(&quot;R$ &quot;* \(#,##0.00\);_(&quot;R$ &quot;* \-??_);_(@_)"/>
    <numFmt numFmtId="183" formatCode="_ * #,##0.00_ ;_ * \-#,##0.00_ ;_ * &quot;-&quot;??_ ;_ @_ "/>
    <numFmt numFmtId="184" formatCode="0.0"/>
    <numFmt numFmtId="185" formatCode="_-* #,##0.000_-;\-* #,##0.000_-;_-* \-??_-;_-@_-"/>
  </numFmts>
  <fonts count="43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rgb="FF000000"/>
      <name val="Calibri"/>
      <charset val="134"/>
    </font>
    <font>
      <b/>
      <sz val="12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theme="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0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rgb="FF0061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1">
    <xf numFmtId="0" fontId="0" fillId="0" borderId="0"/>
    <xf numFmtId="183" fontId="22" fillId="0" borderId="0" applyFont="0" applyFill="0" applyBorder="0" applyAlignment="0" applyProtection="0">
      <alignment vertical="center"/>
    </xf>
    <xf numFmtId="180" fontId="22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1" fillId="12" borderId="16" applyNumberFormat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182" fontId="8" fillId="0" borderId="0" applyBorder="0" applyProtection="0"/>
    <xf numFmtId="0" fontId="23" fillId="26" borderId="0" applyNumberFormat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182" fontId="8" fillId="0" borderId="0" applyBorder="0" applyProtection="0"/>
    <xf numFmtId="178" fontId="8" fillId="0" borderId="0" applyBorder="0" applyProtection="0"/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27" borderId="20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182" fontId="8" fillId="0" borderId="0" applyBorder="0" applyProtection="0"/>
    <xf numFmtId="0" fontId="31" fillId="0" borderId="0" applyNumberFormat="0" applyFill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37" fillId="35" borderId="21" applyNumberFormat="0" applyAlignment="0" applyProtection="0">
      <alignment vertical="center"/>
    </xf>
    <xf numFmtId="182" fontId="8" fillId="0" borderId="0" applyBorder="0" applyProtection="0"/>
    <xf numFmtId="0" fontId="39" fillId="32" borderId="23" applyNumberFormat="0" applyAlignment="0" applyProtection="0">
      <alignment vertical="center"/>
    </xf>
    <xf numFmtId="0" fontId="36" fillId="32" borderId="21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182" fontId="8" fillId="0" borderId="0" applyBorder="0" applyProtection="0"/>
    <xf numFmtId="178" fontId="8" fillId="0" borderId="0" applyBorder="0" applyProtection="0"/>
    <xf numFmtId="0" fontId="23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76" fontId="40" fillId="0" borderId="0" applyFont="0" applyFill="0" applyBorder="0" applyAlignment="0" applyProtection="0"/>
    <xf numFmtId="0" fontId="23" fillId="2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182" fontId="8" fillId="0" borderId="0" applyBorder="0" applyProtection="0"/>
    <xf numFmtId="0" fontId="23" fillId="3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182" fontId="8" fillId="0" borderId="0" applyBorder="0" applyProtection="0"/>
    <xf numFmtId="0" fontId="23" fillId="4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2" fontId="8" fillId="0" borderId="0" applyBorder="0" applyProtection="0"/>
    <xf numFmtId="182" fontId="8" fillId="0" borderId="0" applyBorder="0" applyProtection="0"/>
    <xf numFmtId="182" fontId="8" fillId="0" borderId="0" applyBorder="0" applyProtection="0"/>
    <xf numFmtId="182" fontId="8" fillId="0" borderId="0" applyBorder="0" applyProtection="0"/>
    <xf numFmtId="182" fontId="8" fillId="0" borderId="0" applyBorder="0" applyProtection="0"/>
    <xf numFmtId="182" fontId="8" fillId="0" borderId="0" applyBorder="0" applyProtection="0"/>
    <xf numFmtId="0" fontId="8" fillId="0" borderId="0"/>
    <xf numFmtId="0" fontId="3" fillId="0" borderId="0"/>
    <xf numFmtId="0" fontId="41" fillId="0" borderId="0"/>
    <xf numFmtId="0" fontId="17" fillId="0" borderId="0"/>
    <xf numFmtId="9" fontId="8" fillId="0" borderId="0" applyBorder="0" applyProtection="0"/>
    <xf numFmtId="9" fontId="17" fillId="0" borderId="0" applyFont="0" applyFill="0" applyBorder="0" applyAlignment="0" applyProtection="0"/>
  </cellStyleXfs>
  <cellXfs count="20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2" fontId="3" fillId="4" borderId="1" xfId="0" applyNumberFormat="1" applyFont="1" applyFill="1" applyBorder="1" applyProtection="1">
      <protection locked="0"/>
    </xf>
    <xf numFmtId="0" fontId="3" fillId="0" borderId="1" xfId="0" applyFont="1" applyBorder="1"/>
    <xf numFmtId="2" fontId="3" fillId="4" borderId="2" xfId="0" applyNumberFormat="1" applyFont="1" applyFill="1" applyBorder="1" applyProtection="1">
      <protection locked="0"/>
    </xf>
    <xf numFmtId="2" fontId="3" fillId="0" borderId="1" xfId="0" applyNumberFormat="1" applyFont="1" applyBorder="1"/>
    <xf numFmtId="0" fontId="3" fillId="4" borderId="1" xfId="0" applyFont="1" applyFill="1" applyBorder="1" applyProtection="1">
      <protection locked="0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8" fillId="4" borderId="0" xfId="0" applyFont="1" applyFill="1" applyAlignment="1" applyProtection="1">
      <alignment horizontal="center"/>
      <protection locked="0"/>
    </xf>
    <xf numFmtId="17" fontId="4" fillId="4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177" fontId="4" fillId="4" borderId="3" xfId="0" applyNumberFormat="1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/>
    <xf numFmtId="0" fontId="4" fillId="5" borderId="4" xfId="0" applyFont="1" applyFill="1" applyBorder="1"/>
    <xf numFmtId="0" fontId="6" fillId="5" borderId="7" xfId="0" applyFont="1" applyFill="1" applyBorder="1" applyAlignment="1">
      <alignment horizontal="center"/>
    </xf>
    <xf numFmtId="0" fontId="6" fillId="4" borderId="3" xfId="0" applyFont="1" applyFill="1" applyBorder="1" applyAlignment="1" applyProtection="1">
      <alignment horizontal="center"/>
      <protection locked="0"/>
    </xf>
    <xf numFmtId="0" fontId="6" fillId="4" borderId="4" xfId="0" applyFont="1" applyFill="1" applyBorder="1" applyAlignment="1" applyProtection="1">
      <alignment horizontal="center"/>
      <protection locked="0"/>
    </xf>
    <xf numFmtId="0" fontId="4" fillId="5" borderId="4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4" fillId="5" borderId="1" xfId="0" applyFont="1" applyFill="1" applyBorder="1"/>
    <xf numFmtId="0" fontId="9" fillId="0" borderId="1" xfId="0" applyFont="1" applyBorder="1"/>
    <xf numFmtId="9" fontId="4" fillId="5" borderId="1" xfId="0" applyNumberFormat="1" applyFont="1" applyFill="1" applyBorder="1"/>
    <xf numFmtId="0" fontId="9" fillId="0" borderId="0" xfId="0" applyFont="1"/>
    <xf numFmtId="0" fontId="6" fillId="6" borderId="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6" fillId="6" borderId="3" xfId="0" applyFont="1" applyFill="1" applyBorder="1" applyAlignment="1">
      <alignment horizontal="center" wrapText="1"/>
    </xf>
    <xf numFmtId="0" fontId="6" fillId="6" borderId="4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184" fontId="8" fillId="4" borderId="1" xfId="0" applyNumberFormat="1" applyFont="1" applyFill="1" applyBorder="1" applyAlignment="1" applyProtection="1">
      <alignment horizontal="center"/>
      <protection locked="0"/>
    </xf>
    <xf numFmtId="0" fontId="8" fillId="0" borderId="4" xfId="0" applyFont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/>
      <protection locked="0"/>
    </xf>
    <xf numFmtId="181" fontId="4" fillId="4" borderId="1" xfId="0" applyNumberFormat="1" applyFont="1" applyFill="1" applyBorder="1" applyProtection="1">
      <protection locked="0"/>
    </xf>
    <xf numFmtId="181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9" fontId="11" fillId="4" borderId="1" xfId="0" applyNumberFormat="1" applyFont="1" applyFill="1" applyBorder="1" applyAlignment="1" applyProtection="1">
      <alignment horizontal="center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0" fontId="5" fillId="3" borderId="11" xfId="0" applyFont="1" applyFill="1" applyBorder="1" applyAlignment="1">
      <alignment horizontal="center" vertical="center"/>
    </xf>
    <xf numFmtId="0" fontId="6" fillId="5" borderId="0" xfId="0" applyFont="1" applyFill="1"/>
    <xf numFmtId="177" fontId="4" fillId="4" borderId="4" xfId="0" applyNumberFormat="1" applyFont="1" applyFill="1" applyBorder="1" applyAlignment="1" applyProtection="1">
      <alignment horizontal="center"/>
      <protection locked="0"/>
    </xf>
    <xf numFmtId="177" fontId="4" fillId="4" borderId="2" xfId="0" applyNumberFormat="1" applyFont="1" applyFill="1" applyBorder="1" applyAlignment="1" applyProtection="1">
      <alignment horizontal="center"/>
      <protection locked="0"/>
    </xf>
    <xf numFmtId="0" fontId="8" fillId="5" borderId="4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5" borderId="2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/>
      <protection locked="0"/>
    </xf>
    <xf numFmtId="0" fontId="12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79" fontId="4" fillId="4" borderId="3" xfId="0" applyNumberFormat="1" applyFont="1" applyFill="1" applyBorder="1" applyAlignment="1" applyProtection="1">
      <alignment horizontal="center"/>
      <protection locked="0"/>
    </xf>
    <xf numFmtId="179" fontId="4" fillId="4" borderId="2" xfId="0" applyNumberFormat="1" applyFont="1" applyFill="1" applyBorder="1" applyAlignment="1" applyProtection="1">
      <alignment horizontal="center"/>
      <protection locked="0"/>
    </xf>
    <xf numFmtId="0" fontId="12" fillId="0" borderId="3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181" fontId="4" fillId="5" borderId="0" xfId="0" applyNumberFormat="1" applyFont="1" applyFill="1"/>
    <xf numFmtId="49" fontId="4" fillId="4" borderId="3" xfId="0" applyNumberFormat="1" applyFont="1" applyFill="1" applyBorder="1" applyAlignment="1" applyProtection="1">
      <alignment horizontal="center"/>
      <protection locked="0"/>
    </xf>
    <xf numFmtId="49" fontId="4" fillId="4" borderId="2" xfId="0" applyNumberFormat="1" applyFont="1" applyFill="1" applyBorder="1" applyAlignment="1" applyProtection="1">
      <alignment horizontal="center"/>
      <protection locked="0"/>
    </xf>
    <xf numFmtId="0" fontId="6" fillId="3" borderId="2" xfId="0" applyFont="1" applyFill="1" applyBorder="1" applyAlignment="1">
      <alignment horizontal="center"/>
    </xf>
    <xf numFmtId="179" fontId="6" fillId="6" borderId="3" xfId="0" applyNumberFormat="1" applyFont="1" applyFill="1" applyBorder="1" applyAlignment="1">
      <alignment horizontal="center"/>
    </xf>
    <xf numFmtId="179" fontId="6" fillId="6" borderId="2" xfId="0" applyNumberFormat="1" applyFont="1" applyFill="1" applyBorder="1" applyAlignment="1">
      <alignment horizontal="center"/>
    </xf>
    <xf numFmtId="181" fontId="8" fillId="0" borderId="3" xfId="0" applyNumberFormat="1" applyFont="1" applyBorder="1" applyAlignment="1">
      <alignment horizontal="center"/>
    </xf>
    <xf numFmtId="181" fontId="8" fillId="0" borderId="2" xfId="0" applyNumberFormat="1" applyFont="1" applyBorder="1" applyAlignment="1">
      <alignment horizontal="center"/>
    </xf>
    <xf numFmtId="0" fontId="13" fillId="5" borderId="0" xfId="0" applyFont="1" applyFill="1"/>
    <xf numFmtId="0" fontId="4" fillId="5" borderId="0" xfId="0" applyFont="1" applyFill="1" applyAlignment="1">
      <alignment horizontal="left"/>
    </xf>
    <xf numFmtId="181" fontId="6" fillId="6" borderId="3" xfId="0" applyNumberFormat="1" applyFont="1" applyFill="1" applyBorder="1" applyAlignment="1">
      <alignment horizontal="center"/>
    </xf>
    <xf numFmtId="181" fontId="6" fillId="6" borderId="2" xfId="0" applyNumberFormat="1" applyFont="1" applyFill="1" applyBorder="1" applyAlignment="1">
      <alignment horizontal="center"/>
    </xf>
    <xf numFmtId="0" fontId="13" fillId="5" borderId="0" xfId="0" applyFont="1" applyFill="1" applyAlignment="1">
      <alignment horizontal="left"/>
    </xf>
    <xf numFmtId="0" fontId="6" fillId="6" borderId="1" xfId="0" applyFont="1" applyFill="1" applyBorder="1"/>
    <xf numFmtId="10" fontId="4" fillId="0" borderId="1" xfId="0" applyNumberFormat="1" applyFont="1" applyBorder="1" applyAlignment="1">
      <alignment horizontal="center"/>
    </xf>
    <xf numFmtId="181" fontId="4" fillId="0" borderId="1" xfId="0" applyNumberFormat="1" applyFont="1" applyBorder="1" applyAlignment="1">
      <alignment horizontal="center"/>
    </xf>
    <xf numFmtId="0" fontId="10" fillId="7" borderId="2" xfId="0" applyFont="1" applyFill="1" applyBorder="1" applyAlignment="1">
      <alignment horizontal="center" wrapText="1"/>
    </xf>
    <xf numFmtId="0" fontId="4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0" fontId="6" fillId="6" borderId="2" xfId="0" applyFont="1" applyFill="1" applyBorder="1" applyAlignment="1">
      <alignment horizontal="center" wrapText="1"/>
    </xf>
    <xf numFmtId="10" fontId="4" fillId="4" borderId="1" xfId="0" applyNumberFormat="1" applyFont="1" applyFill="1" applyBorder="1" applyAlignment="1" applyProtection="1">
      <alignment horizontal="center"/>
      <protection locked="0"/>
    </xf>
    <xf numFmtId="181" fontId="4" fillId="0" borderId="1" xfId="0" applyNumberFormat="1" applyFont="1" applyBorder="1" applyAlignment="1">
      <alignment horizontal="left"/>
    </xf>
    <xf numFmtId="178" fontId="4" fillId="5" borderId="0" xfId="0" applyNumberFormat="1" applyFont="1" applyFill="1"/>
    <xf numFmtId="10" fontId="4" fillId="4" borderId="0" xfId="0" applyNumberFormat="1" applyFont="1" applyFill="1" applyAlignment="1" applyProtection="1">
      <alignment horizontal="center"/>
      <protection locked="0"/>
    </xf>
    <xf numFmtId="10" fontId="6" fillId="6" borderId="1" xfId="0" applyNumberFormat="1" applyFont="1" applyFill="1" applyBorder="1" applyAlignment="1">
      <alignment horizontal="center"/>
    </xf>
    <xf numFmtId="181" fontId="6" fillId="6" borderId="1" xfId="0" applyNumberFormat="1" applyFont="1" applyFill="1" applyBorder="1" applyAlignment="1">
      <alignment horizontal="left"/>
    </xf>
    <xf numFmtId="0" fontId="10" fillId="7" borderId="2" xfId="0" applyFont="1" applyFill="1" applyBorder="1" applyAlignment="1">
      <alignment horizontal="center" vertical="center" wrapText="1"/>
    </xf>
    <xf numFmtId="181" fontId="7" fillId="5" borderId="12" xfId="0" applyNumberFormat="1" applyFont="1" applyFill="1" applyBorder="1" applyAlignment="1">
      <alignment horizontal="center" vertical="center"/>
    </xf>
    <xf numFmtId="181" fontId="7" fillId="5" borderId="13" xfId="0" applyNumberFormat="1" applyFont="1" applyFill="1" applyBorder="1" applyAlignment="1">
      <alignment horizontal="center" vertical="center"/>
    </xf>
    <xf numFmtId="181" fontId="7" fillId="5" borderId="14" xfId="0" applyNumberFormat="1" applyFont="1" applyFill="1" applyBorder="1" applyAlignment="1">
      <alignment horizontal="center" vertical="center"/>
    </xf>
    <xf numFmtId="181" fontId="7" fillId="5" borderId="15" xfId="0" applyNumberFormat="1" applyFont="1" applyFill="1" applyBorder="1" applyAlignment="1">
      <alignment horizontal="center" vertical="center"/>
    </xf>
    <xf numFmtId="181" fontId="7" fillId="4" borderId="3" xfId="0" applyNumberFormat="1" applyFont="1" applyFill="1" applyBorder="1" applyAlignment="1" applyProtection="1">
      <alignment horizontal="center"/>
      <protection locked="0"/>
    </xf>
    <xf numFmtId="181" fontId="7" fillId="4" borderId="2" xfId="0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>
      <alignment horizontal="center"/>
    </xf>
    <xf numFmtId="0" fontId="15" fillId="5" borderId="0" xfId="0" applyFont="1" applyFill="1"/>
    <xf numFmtId="182" fontId="7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right"/>
    </xf>
    <xf numFmtId="185" fontId="14" fillId="5" borderId="0" xfId="0" applyNumberFormat="1" applyFont="1" applyFill="1" applyAlignment="1">
      <alignment horizontal="right"/>
    </xf>
    <xf numFmtId="182" fontId="7" fillId="5" borderId="0" xfId="0" applyNumberFormat="1" applyFont="1" applyFill="1"/>
    <xf numFmtId="0" fontId="16" fillId="5" borderId="0" xfId="0" applyFont="1" applyFill="1"/>
    <xf numFmtId="0" fontId="7" fillId="5" borderId="0" xfId="0" applyFont="1" applyFill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2" xfId="0" applyFont="1" applyFill="1" applyBorder="1" applyAlignment="1" applyProtection="1">
      <alignment horizontal="left"/>
      <protection locked="0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7" fillId="6" borderId="2" xfId="0" applyFont="1" applyFill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5" borderId="9" xfId="0" applyFont="1" applyFill="1" applyBorder="1" applyAlignment="1">
      <alignment horizontal="left" vertical="center"/>
    </xf>
    <xf numFmtId="0" fontId="8" fillId="5" borderId="3" xfId="0" applyFont="1" applyFill="1" applyBorder="1"/>
    <xf numFmtId="0" fontId="8" fillId="5" borderId="4" xfId="0" applyFont="1" applyFill="1" applyBorder="1"/>
    <xf numFmtId="0" fontId="8" fillId="5" borderId="2" xfId="0" applyFont="1" applyFill="1" applyBorder="1"/>
    <xf numFmtId="0" fontId="8" fillId="5" borderId="10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10" fontId="8" fillId="4" borderId="1" xfId="0" applyNumberFormat="1" applyFont="1" applyFill="1" applyBorder="1" applyAlignment="1" applyProtection="1">
      <alignment horizontal="center"/>
      <protection locked="0"/>
    </xf>
    <xf numFmtId="0" fontId="8" fillId="5" borderId="0" xfId="0" applyFont="1" applyFill="1"/>
    <xf numFmtId="10" fontId="8" fillId="0" borderId="1" xfId="0" applyNumberFormat="1" applyFont="1" applyBorder="1" applyAlignment="1">
      <alignment horizontal="center"/>
    </xf>
    <xf numFmtId="181" fontId="4" fillId="0" borderId="0" xfId="0" applyNumberFormat="1" applyFont="1"/>
    <xf numFmtId="0" fontId="8" fillId="5" borderId="0" xfId="0" applyFont="1" applyFill="1" applyAlignment="1">
      <alignment horizontal="left"/>
    </xf>
    <xf numFmtId="0" fontId="8" fillId="5" borderId="0" xfId="0" applyFont="1" applyFill="1" applyAlignment="1">
      <alignment horizontal="left" wrapText="1"/>
    </xf>
    <xf numFmtId="10" fontId="4" fillId="5" borderId="1" xfId="0" applyNumberFormat="1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181" fontId="6" fillId="6" borderId="1" xfId="0" applyNumberFormat="1" applyFont="1" applyFill="1" applyBorder="1" applyAlignment="1">
      <alignment horizontal="center"/>
    </xf>
    <xf numFmtId="0" fontId="4" fillId="5" borderId="0" xfId="0" applyFont="1" applyFill="1" applyAlignment="1">
      <alignment vertical="center"/>
    </xf>
    <xf numFmtId="181" fontId="4" fillId="0" borderId="3" xfId="0" applyNumberFormat="1" applyFont="1" applyBorder="1" applyAlignment="1">
      <alignment horizontal="center"/>
    </xf>
    <xf numFmtId="181" fontId="4" fillId="0" borderId="2" xfId="0" applyNumberFormat="1" applyFont="1" applyBorder="1" applyAlignment="1">
      <alignment horizontal="center"/>
    </xf>
    <xf numFmtId="181" fontId="8" fillId="0" borderId="1" xfId="0" applyNumberFormat="1" applyFont="1" applyBorder="1" applyAlignment="1">
      <alignment horizontal="left"/>
    </xf>
    <xf numFmtId="4" fontId="8" fillId="5" borderId="0" xfId="0" applyNumberFormat="1" applyFont="1" applyFill="1"/>
    <xf numFmtId="10" fontId="8" fillId="4" borderId="2" xfId="0" applyNumberFormat="1" applyFont="1" applyFill="1" applyBorder="1" applyAlignment="1" applyProtection="1">
      <alignment horizontal="center"/>
      <protection locked="0"/>
    </xf>
    <xf numFmtId="10" fontId="8" fillId="6" borderId="1" xfId="0" applyNumberFormat="1" applyFont="1" applyFill="1" applyBorder="1"/>
    <xf numFmtId="181" fontId="7" fillId="6" borderId="1" xfId="0" applyNumberFormat="1" applyFont="1" applyFill="1" applyBorder="1" applyAlignment="1">
      <alignment horizontal="left"/>
    </xf>
    <xf numFmtId="181" fontId="7" fillId="6" borderId="3" xfId="0" applyNumberFormat="1" applyFont="1" applyFill="1" applyBorder="1" applyAlignment="1">
      <alignment horizontal="center"/>
    </xf>
    <xf numFmtId="181" fontId="7" fillId="6" borderId="2" xfId="0" applyNumberFormat="1" applyFont="1" applyFill="1" applyBorder="1" applyAlignment="1">
      <alignment horizontal="center"/>
    </xf>
    <xf numFmtId="0" fontId="13" fillId="8" borderId="0" xfId="0" applyFont="1" applyFill="1"/>
    <xf numFmtId="0" fontId="13" fillId="0" borderId="0" xfId="0" applyFont="1"/>
    <xf numFmtId="4" fontId="13" fillId="5" borderId="0" xfId="0" applyNumberFormat="1" applyFont="1" applyFill="1"/>
    <xf numFmtId="0" fontId="3" fillId="4" borderId="2" xfId="0" applyFont="1" applyFill="1" applyBorder="1" applyProtection="1">
      <protection locked="0"/>
    </xf>
    <xf numFmtId="0" fontId="17" fillId="8" borderId="0" xfId="68" applyFill="1"/>
    <xf numFmtId="1" fontId="17" fillId="8" borderId="0" xfId="68" applyNumberFormat="1" applyFill="1"/>
    <xf numFmtId="0" fontId="18" fillId="4" borderId="1" xfId="68" applyFont="1" applyFill="1" applyBorder="1" applyAlignment="1">
      <alignment horizontal="center"/>
    </xf>
    <xf numFmtId="0" fontId="18" fillId="4" borderId="1" xfId="68" applyFont="1" applyFill="1" applyBorder="1" applyAlignment="1">
      <alignment horizontal="center" vertical="center"/>
    </xf>
    <xf numFmtId="1" fontId="18" fillId="4" borderId="1" xfId="68" applyNumberFormat="1" applyFont="1" applyFill="1" applyBorder="1" applyAlignment="1">
      <alignment horizontal="center" vertical="center"/>
    </xf>
    <xf numFmtId="0" fontId="18" fillId="4" borderId="1" xfId="68" applyFont="1" applyFill="1" applyBorder="1" applyAlignment="1">
      <alignment horizontal="center" vertical="center" wrapText="1"/>
    </xf>
    <xf numFmtId="0" fontId="17" fillId="0" borderId="1" xfId="68" applyBorder="1" applyAlignment="1">
      <alignment horizontal="center"/>
    </xf>
    <xf numFmtId="179" fontId="17" fillId="0" borderId="1" xfId="68" applyNumberFormat="1" applyBorder="1" applyAlignment="1">
      <alignment horizontal="left"/>
    </xf>
    <xf numFmtId="1" fontId="17" fillId="0" borderId="1" xfId="68" applyNumberFormat="1" applyBorder="1" applyAlignment="1">
      <alignment horizontal="center"/>
    </xf>
    <xf numFmtId="4" fontId="17" fillId="0" borderId="1" xfId="68" applyNumberFormat="1" applyBorder="1" applyAlignment="1">
      <alignment horizontal="center"/>
    </xf>
    <xf numFmtId="0" fontId="17" fillId="0" borderId="1" xfId="68" applyBorder="1" applyAlignment="1">
      <alignment horizontal="left"/>
    </xf>
    <xf numFmtId="1" fontId="17" fillId="9" borderId="10" xfId="68" applyNumberFormat="1" applyFill="1" applyBorder="1" applyAlignment="1">
      <alignment horizontal="center"/>
    </xf>
    <xf numFmtId="0" fontId="17" fillId="0" borderId="0" xfId="68" applyAlignment="1">
      <alignment horizontal="center"/>
    </xf>
    <xf numFmtId="4" fontId="19" fillId="9" borderId="14" xfId="68" applyNumberFormat="1" applyFont="1" applyFill="1" applyBorder="1" applyAlignment="1">
      <alignment horizontal="center"/>
    </xf>
    <xf numFmtId="0" fontId="19" fillId="9" borderId="7" xfId="68" applyFont="1" applyFill="1" applyBorder="1" applyAlignment="1">
      <alignment horizontal="center"/>
    </xf>
    <xf numFmtId="4" fontId="19" fillId="9" borderId="7" xfId="68" applyNumberFormat="1" applyFont="1" applyFill="1" applyBorder="1" applyAlignment="1">
      <alignment horizontal="center"/>
    </xf>
    <xf numFmtId="1" fontId="0" fillId="8" borderId="0" xfId="70" applyNumberFormat="1" applyFont="1" applyFill="1"/>
    <xf numFmtId="4" fontId="19" fillId="9" borderId="2" xfId="68" applyNumberFormat="1" applyFont="1" applyFill="1" applyBorder="1" applyAlignment="1">
      <alignment horizontal="center"/>
    </xf>
    <xf numFmtId="4" fontId="17" fillId="8" borderId="0" xfId="68" applyNumberFormat="1" applyFill="1" applyAlignment="1">
      <alignment horizontal="center"/>
    </xf>
    <xf numFmtId="4" fontId="17" fillId="8" borderId="0" xfId="68" applyNumberFormat="1" applyFill="1"/>
  </cellXfs>
  <cellStyles count="71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Moeda 5 3" xfId="8"/>
    <cellStyle name="20% - Ênfase 3" xfId="9" builtinId="38"/>
    <cellStyle name="Moeda" xfId="10" builtinId="4"/>
    <cellStyle name="Moeda 7 5" xfId="11"/>
    <cellStyle name="Moeda 2 2" xfId="12"/>
    <cellStyle name="Hyperlink seguido" xfId="13" builtinId="9"/>
    <cellStyle name="Hyperlink" xfId="14" builtinId="8"/>
    <cellStyle name="Observação" xfId="15" builtinId="10"/>
    <cellStyle name="40% - Ênfase 2" xfId="16" builtinId="35"/>
    <cellStyle name="40% - Ênfase 6" xfId="17" builtinId="51"/>
    <cellStyle name="Texto de Aviso" xfId="18" builtinId="11"/>
    <cellStyle name="Título" xfId="19" builtinId="15"/>
    <cellStyle name="Moeda 7 3" xfId="20"/>
    <cellStyle name="Texto Explicativo" xfId="21" builtinId="53"/>
    <cellStyle name="Título 1" xfId="22" builtinId="16"/>
    <cellStyle name="Ênfase 3" xfId="23" builtinId="37"/>
    <cellStyle name="Título 2" xfId="24" builtinId="17"/>
    <cellStyle name="Ênfase 4" xfId="25" builtinId="41"/>
    <cellStyle name="Título 3" xfId="26" builtinId="18"/>
    <cellStyle name="Ênfase 5" xfId="27" builtinId="45"/>
    <cellStyle name="Título 4" xfId="28" builtinId="19"/>
    <cellStyle name="Ênfase 6" xfId="29" builtinId="49"/>
    <cellStyle name="Entrada" xfId="30" builtinId="20"/>
    <cellStyle name="Moeda 6 2" xfId="31"/>
    <cellStyle name="Saída" xfId="32" builtinId="21"/>
    <cellStyle name="Cálculo" xfId="33" builtinId="22"/>
    <cellStyle name="Total" xfId="34" builtinId="25"/>
    <cellStyle name="40% - Ênfase 1" xfId="35" builtinId="31"/>
    <cellStyle name="Bom" xfId="36" builtinId="26"/>
    <cellStyle name="Ruim" xfId="37" builtinId="27"/>
    <cellStyle name="Neutro" xfId="38" builtinId="28"/>
    <cellStyle name="Moeda 5 5" xfId="39"/>
    <cellStyle name="Moeda 2" xfId="40"/>
    <cellStyle name="20% - Ênfase 5" xfId="41" builtinId="46"/>
    <cellStyle name="Ênfase 1" xfId="42" builtinId="29"/>
    <cellStyle name="20% - Ênfase 1" xfId="43" builtinId="30"/>
    <cellStyle name="60% - Ênfase 1" xfId="44" builtinId="32"/>
    <cellStyle name="Moeda 3" xfId="45"/>
    <cellStyle name="20% - Ênfase 6" xfId="46" builtinId="50"/>
    <cellStyle name="Ênfase 2" xfId="47" builtinId="33"/>
    <cellStyle name="Moeda 5 2" xfId="48"/>
    <cellStyle name="20% - Ênfase 2" xfId="49" builtinId="34"/>
    <cellStyle name="60% - Ênfase 2" xfId="50" builtinId="36"/>
    <cellStyle name="40% - Ênfase 3" xfId="51" builtinId="39"/>
    <cellStyle name="60% - Ênfase 3" xfId="52" builtinId="40"/>
    <cellStyle name="Moeda 5 4" xfId="53"/>
    <cellStyle name="20% - Ênfase 4" xfId="54" builtinId="42"/>
    <cellStyle name="60% - Ênfase 4" xfId="55" builtinId="44"/>
    <cellStyle name="40% - Ênfase 5" xfId="56" builtinId="47"/>
    <cellStyle name="60% - Ênfase 5" xfId="57" builtinId="48"/>
    <cellStyle name="60% - Ênfase 6" xfId="58" builtinId="52"/>
    <cellStyle name="Moeda 2 3" xfId="59"/>
    <cellStyle name="Moeda 6 3" xfId="60"/>
    <cellStyle name="Moeda 6 4" xfId="61"/>
    <cellStyle name="Moeda 6 5" xfId="62"/>
    <cellStyle name="Moeda 7 2" xfId="63"/>
    <cellStyle name="Moeda 7 4" xfId="64"/>
    <cellStyle name="Normal 2" xfId="65"/>
    <cellStyle name="Normal 3" xfId="66"/>
    <cellStyle name="Normal 4" xfId="67"/>
    <cellStyle name="Normal 5" xfId="68"/>
    <cellStyle name="Porcentagem 2" xfId="69"/>
    <cellStyle name="Porcentagem 3" xfId="7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I15"/>
  <sheetViews>
    <sheetView tabSelected="1" workbookViewId="0">
      <selection activeCell="J6" sqref="J6"/>
    </sheetView>
  </sheetViews>
  <sheetFormatPr defaultColWidth="8.90476190476191" defaultRowHeight="15"/>
  <cols>
    <col min="1" max="1" width="8.90476190476191" style="187"/>
    <col min="2" max="2" width="6.81904761904762" style="187" customWidth="1"/>
    <col min="3" max="3" width="48.3619047619048" style="187" customWidth="1"/>
    <col min="4" max="4" width="12.0857142857143" style="188" customWidth="1"/>
    <col min="5" max="5" width="15.8190476190476" style="187" customWidth="1"/>
    <col min="6" max="6" width="13.9047619047619" style="187" customWidth="1"/>
    <col min="7" max="7" width="9.18095238095238" style="187" customWidth="1"/>
    <col min="8" max="8" width="13.7238095238095" style="187" customWidth="1"/>
    <col min="9" max="9" width="14.3619047619048" style="187" customWidth="1"/>
    <col min="10" max="16384" width="8.90476190476191" style="187"/>
  </cols>
  <sheetData>
    <row r="2" ht="15.75" spans="2:9">
      <c r="B2" s="189" t="s">
        <v>0</v>
      </c>
      <c r="C2" s="189"/>
      <c r="D2" s="189"/>
      <c r="E2" s="189"/>
      <c r="F2" s="189"/>
      <c r="G2" s="189"/>
      <c r="H2" s="189"/>
      <c r="I2" s="189"/>
    </row>
    <row r="3" ht="31.5" spans="2:9">
      <c r="B3" s="190" t="s">
        <v>1</v>
      </c>
      <c r="C3" s="190" t="s">
        <v>2</v>
      </c>
      <c r="D3" s="191" t="s">
        <v>3</v>
      </c>
      <c r="E3" s="192" t="s">
        <v>4</v>
      </c>
      <c r="F3" s="192" t="s">
        <v>5</v>
      </c>
      <c r="G3" s="190" t="s">
        <v>6</v>
      </c>
      <c r="H3" s="192" t="s">
        <v>7</v>
      </c>
      <c r="I3" s="190" t="s">
        <v>8</v>
      </c>
    </row>
    <row r="4" spans="2:9">
      <c r="B4" s="193">
        <v>37</v>
      </c>
      <c r="C4" s="194" t="s">
        <v>9</v>
      </c>
      <c r="D4" s="195">
        <v>2</v>
      </c>
      <c r="E4" s="196">
        <f>'AUX. MANUT. PREDIAL'!I122</f>
        <v>2986.16</v>
      </c>
      <c r="F4" s="196">
        <f>D4*E4</f>
        <v>5972.32</v>
      </c>
      <c r="G4" s="193">
        <v>12</v>
      </c>
      <c r="H4" s="196">
        <f>E4*G4</f>
        <v>35833.92</v>
      </c>
      <c r="I4" s="196">
        <f>D4*H4</f>
        <v>71667.84</v>
      </c>
    </row>
    <row r="5" spans="2:9">
      <c r="B5" s="193">
        <v>38</v>
      </c>
      <c r="C5" s="194" t="s">
        <v>10</v>
      </c>
      <c r="D5" s="195">
        <v>12</v>
      </c>
      <c r="E5" s="196">
        <f>CONTÍNUO!I122</f>
        <v>2959.4</v>
      </c>
      <c r="F5" s="196">
        <f>D5*E5</f>
        <v>35512.8</v>
      </c>
      <c r="G5" s="193">
        <v>12</v>
      </c>
      <c r="H5" s="196">
        <f t="shared" ref="H5:H9" si="0">E5*G5</f>
        <v>35512.8</v>
      </c>
      <c r="I5" s="196">
        <f t="shared" ref="I5:I10" si="1">D5*H5</f>
        <v>426153.6</v>
      </c>
    </row>
    <row r="6" spans="2:9">
      <c r="B6" s="193">
        <v>39</v>
      </c>
      <c r="C6" s="194" t="s">
        <v>11</v>
      </c>
      <c r="D6" s="195">
        <v>1</v>
      </c>
      <c r="E6" s="196">
        <f>'TÉCNICO DE INFORMÁTICA'!I122</f>
        <v>4449.71</v>
      </c>
      <c r="F6" s="196">
        <f t="shared" ref="F6:F9" si="2">D6*E6</f>
        <v>4449.71</v>
      </c>
      <c r="G6" s="193">
        <v>12</v>
      </c>
      <c r="H6" s="196">
        <f t="shared" si="0"/>
        <v>53396.52</v>
      </c>
      <c r="I6" s="196">
        <f t="shared" si="1"/>
        <v>53396.52</v>
      </c>
    </row>
    <row r="7" spans="2:9">
      <c r="B7" s="193">
        <v>40</v>
      </c>
      <c r="C7" s="194" t="s">
        <v>12</v>
      </c>
      <c r="D7" s="195">
        <v>1</v>
      </c>
      <c r="E7" s="196">
        <f>ALMOXARIFE!I122</f>
        <v>3224.11</v>
      </c>
      <c r="F7" s="196">
        <f t="shared" si="2"/>
        <v>3224.11</v>
      </c>
      <c r="G7" s="193">
        <v>12</v>
      </c>
      <c r="H7" s="196">
        <f t="shared" si="0"/>
        <v>38689.32</v>
      </c>
      <c r="I7" s="196">
        <f t="shared" si="1"/>
        <v>38689.32</v>
      </c>
    </row>
    <row r="8" spans="2:9">
      <c r="B8" s="193">
        <v>41</v>
      </c>
      <c r="C8" s="194" t="s">
        <v>13</v>
      </c>
      <c r="D8" s="195">
        <v>2</v>
      </c>
      <c r="E8" s="196">
        <f>'INSPETOR DE ALUNO'!I122</f>
        <v>2959.4</v>
      </c>
      <c r="F8" s="196">
        <f t="shared" si="2"/>
        <v>5918.8</v>
      </c>
      <c r="G8" s="193">
        <v>12</v>
      </c>
      <c r="H8" s="196">
        <f t="shared" si="0"/>
        <v>35512.8</v>
      </c>
      <c r="I8" s="196">
        <f t="shared" si="1"/>
        <v>71025.6</v>
      </c>
    </row>
    <row r="9" spans="2:9">
      <c r="B9" s="193">
        <v>42</v>
      </c>
      <c r="C9" s="194" t="s">
        <v>14</v>
      </c>
      <c r="D9" s="195">
        <v>2</v>
      </c>
      <c r="E9" s="196">
        <f>'MOTORISTA DE CAMINHÃO'!I122</f>
        <v>4073.02</v>
      </c>
      <c r="F9" s="196">
        <f t="shared" si="2"/>
        <v>8146.04</v>
      </c>
      <c r="G9" s="193">
        <v>12</v>
      </c>
      <c r="H9" s="196">
        <f t="shared" si="0"/>
        <v>48876.24</v>
      </c>
      <c r="I9" s="196">
        <f t="shared" si="1"/>
        <v>97752.48</v>
      </c>
    </row>
    <row r="10" spans="2:9">
      <c r="B10" s="193">
        <v>43</v>
      </c>
      <c r="C10" s="197" t="s">
        <v>15</v>
      </c>
      <c r="D10" s="195">
        <v>1</v>
      </c>
      <c r="E10" s="196" t="s">
        <v>16</v>
      </c>
      <c r="F10" s="196" t="s">
        <v>16</v>
      </c>
      <c r="G10" s="193">
        <v>12</v>
      </c>
      <c r="H10" s="196">
        <v>40080.71</v>
      </c>
      <c r="I10" s="196">
        <f t="shared" si="1"/>
        <v>40080.71</v>
      </c>
    </row>
    <row r="11" spans="4:9">
      <c r="D11" s="198">
        <f>SUM(D4:D9)</f>
        <v>20</v>
      </c>
      <c r="E11" s="199"/>
      <c r="F11" s="200">
        <f>SUM(F4:F10)</f>
        <v>63223.78</v>
      </c>
      <c r="G11" s="201"/>
      <c r="H11" s="202">
        <f>SUM(H4:H10)</f>
        <v>287902.31</v>
      </c>
      <c r="I11" s="204">
        <f>SUM(I4:I10)</f>
        <v>798766.07</v>
      </c>
    </row>
    <row r="13" spans="9:9">
      <c r="I13" s="205"/>
    </row>
    <row r="14" spans="4:9">
      <c r="D14" s="203"/>
      <c r="I14" s="206"/>
    </row>
    <row r="15" spans="4:4">
      <c r="D15" s="203"/>
    </row>
  </sheetData>
  <mergeCells count="1">
    <mergeCell ref="B2:I2"/>
  </mergeCells>
  <pageMargins left="0.511805555555556" right="0.511805555555556" top="0.786805555555556" bottom="0.786805555555556" header="0.314583333333333" footer="0.314583333333333"/>
  <pageSetup paperSize="9" scale="64" fitToHeight="0" orientation="portrait" horizontalDpi="60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4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240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1320</v>
      </c>
      <c r="J23" s="93"/>
    </row>
    <row r="24" ht="24.75" customHeight="1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4" t="s">
        <v>241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47.76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342.39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342.39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1157.27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8.64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45.82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107.26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INSP. DE ALUNO'!F9</f>
        <v>65.89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v>0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26.5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26.5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19.23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88.78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f>TRUNC((((I120+J104+J105)/(1-(I110)))*I109),2)</f>
        <v>147.97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308.98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1157.27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107.26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2650.42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308.98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2959.4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45" spans="1:6">
      <c r="A4" s="3">
        <v>1</v>
      </c>
      <c r="B4" s="4" t="s">
        <v>229</v>
      </c>
      <c r="C4" s="5">
        <v>3</v>
      </c>
      <c r="D4" s="5" t="s">
        <v>215</v>
      </c>
      <c r="E4" s="6">
        <v>98.07</v>
      </c>
      <c r="F4" s="7">
        <f>E4*C4</f>
        <v>294.21</v>
      </c>
    </row>
    <row r="5" ht="60" spans="1:6">
      <c r="A5" s="3">
        <v>2</v>
      </c>
      <c r="B5" s="4" t="s">
        <v>230</v>
      </c>
      <c r="C5" s="5">
        <v>3</v>
      </c>
      <c r="D5" s="5" t="s">
        <v>215</v>
      </c>
      <c r="E5" s="6">
        <v>52.36</v>
      </c>
      <c r="F5" s="7">
        <f>E5*C5</f>
        <v>157.08</v>
      </c>
    </row>
    <row r="6" spans="1:6">
      <c r="A6" s="3">
        <v>3</v>
      </c>
      <c r="B6" s="4" t="s">
        <v>231</v>
      </c>
      <c r="C6" s="5">
        <v>2</v>
      </c>
      <c r="D6" s="5" t="s">
        <v>217</v>
      </c>
      <c r="E6" s="8">
        <v>165</v>
      </c>
      <c r="F6" s="9">
        <f>E6*C6</f>
        <v>330</v>
      </c>
    </row>
    <row r="7" ht="45" spans="1:6">
      <c r="A7" s="3">
        <v>4</v>
      </c>
      <c r="B7" s="4" t="s">
        <v>218</v>
      </c>
      <c r="C7" s="5">
        <v>1</v>
      </c>
      <c r="D7" s="5" t="s">
        <v>215</v>
      </c>
      <c r="E7" s="10">
        <v>9.41</v>
      </c>
      <c r="F7" s="9">
        <f>E7*C7</f>
        <v>9.41</v>
      </c>
    </row>
    <row r="8" spans="1:6">
      <c r="A8" s="11" t="s">
        <v>219</v>
      </c>
      <c r="B8" s="12"/>
      <c r="C8" s="12"/>
      <c r="D8" s="12"/>
      <c r="E8" s="13"/>
      <c r="F8" s="7">
        <f>SUM(F4:F7)</f>
        <v>790.7</v>
      </c>
    </row>
    <row r="9" spans="1:6">
      <c r="A9" s="11" t="s">
        <v>220</v>
      </c>
      <c r="B9" s="12"/>
      <c r="C9" s="12"/>
      <c r="D9" s="12"/>
      <c r="E9" s="13"/>
      <c r="F9" s="7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5" zoomScaleNormal="85" zoomScaleSheetLayoutView="85" topLeftCell="C101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242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1925</v>
      </c>
      <c r="J23" s="93"/>
    </row>
    <row r="24" customHeight="1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4" t="s">
        <v>243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1925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1925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160.35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232.92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393.27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463.65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57.95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11.59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34.77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23.18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13.9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4.63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185.46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795.13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11.46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115.5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306.09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393.27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795.13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306.09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1494.49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11.8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38.5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63.26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38.5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152.06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MOTORISTA CAT. D'!F9</f>
        <v>65.89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f>'UNIF_EQUIP - MOTORISTA CAT. D'!F15</f>
        <v>10.33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76.22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36.47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36.47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26.47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122.19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v>203.65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425.25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1925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1494.49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152.06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76.22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3647.77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425.25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4073.02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5"/>
  <sheetViews>
    <sheetView view="pageBreakPreview" zoomScaleNormal="100" zoomScaleSheetLayoutView="10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45" spans="1:6">
      <c r="A4" s="3">
        <v>1</v>
      </c>
      <c r="B4" s="4" t="s">
        <v>229</v>
      </c>
      <c r="C4" s="5">
        <v>3</v>
      </c>
      <c r="D4" s="5" t="s">
        <v>215</v>
      </c>
      <c r="E4" s="6">
        <v>98.07</v>
      </c>
      <c r="F4" s="7">
        <f>E4*C4</f>
        <v>294.21</v>
      </c>
    </row>
    <row r="5" ht="60" spans="1:6">
      <c r="A5" s="3">
        <v>2</v>
      </c>
      <c r="B5" s="4" t="s">
        <v>230</v>
      </c>
      <c r="C5" s="5">
        <v>3</v>
      </c>
      <c r="D5" s="5" t="s">
        <v>215</v>
      </c>
      <c r="E5" s="6">
        <v>52.36</v>
      </c>
      <c r="F5" s="7">
        <f>E5*C5</f>
        <v>157.08</v>
      </c>
    </row>
    <row r="6" spans="1:6">
      <c r="A6" s="3">
        <v>3</v>
      </c>
      <c r="B6" s="4" t="s">
        <v>231</v>
      </c>
      <c r="C6" s="5">
        <v>2</v>
      </c>
      <c r="D6" s="5" t="s">
        <v>217</v>
      </c>
      <c r="E6" s="8">
        <v>165</v>
      </c>
      <c r="F6" s="9">
        <f>E6*C6</f>
        <v>330</v>
      </c>
    </row>
    <row r="7" ht="45" spans="1:6">
      <c r="A7" s="3">
        <v>4</v>
      </c>
      <c r="B7" s="4" t="s">
        <v>218</v>
      </c>
      <c r="C7" s="5">
        <v>1</v>
      </c>
      <c r="D7" s="5" t="s">
        <v>215</v>
      </c>
      <c r="E7" s="10">
        <v>9.41</v>
      </c>
      <c r="F7" s="9">
        <f>E7*C7</f>
        <v>9.41</v>
      </c>
    </row>
    <row r="8" spans="1:6">
      <c r="A8" s="11" t="s">
        <v>219</v>
      </c>
      <c r="B8" s="12"/>
      <c r="C8" s="12"/>
      <c r="D8" s="12"/>
      <c r="E8" s="13"/>
      <c r="F8" s="7">
        <f>SUM(F4:F7)</f>
        <v>790.7</v>
      </c>
    </row>
    <row r="9" spans="1:6">
      <c r="A9" s="11" t="s">
        <v>220</v>
      </c>
      <c r="B9" s="12"/>
      <c r="C9" s="12"/>
      <c r="D9" s="12"/>
      <c r="E9" s="13"/>
      <c r="F9" s="7">
        <f>TRUNC(F8/12,2)</f>
        <v>65.89</v>
      </c>
    </row>
    <row r="11" spans="1:6">
      <c r="A11" s="1" t="s">
        <v>221</v>
      </c>
      <c r="B11" s="1"/>
      <c r="C11" s="1"/>
      <c r="D11" s="1"/>
      <c r="E11" s="1"/>
      <c r="F11" s="1"/>
    </row>
    <row r="12" spans="1:6">
      <c r="A12" s="2" t="s">
        <v>208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</row>
    <row r="13" ht="45" spans="1:6">
      <c r="A13" s="3">
        <v>1</v>
      </c>
      <c r="B13" s="4" t="s">
        <v>226</v>
      </c>
      <c r="C13" s="5">
        <v>2</v>
      </c>
      <c r="D13" s="5" t="s">
        <v>215</v>
      </c>
      <c r="E13" s="10">
        <v>62.03</v>
      </c>
      <c r="F13" s="7">
        <f>E13*C13</f>
        <v>124.06</v>
      </c>
    </row>
    <row r="14" spans="1:6">
      <c r="A14" s="11" t="s">
        <v>219</v>
      </c>
      <c r="B14" s="12"/>
      <c r="C14" s="12"/>
      <c r="D14" s="12"/>
      <c r="E14" s="13"/>
      <c r="F14" s="7">
        <f>SUM(F13:F13)</f>
        <v>124.06</v>
      </c>
    </row>
    <row r="15" spans="1:6">
      <c r="A15" s="11" t="s">
        <v>220</v>
      </c>
      <c r="B15" s="12"/>
      <c r="C15" s="12"/>
      <c r="D15" s="12"/>
      <c r="E15" s="13"/>
      <c r="F15" s="7">
        <f>TRUNC(F14/12,2)</f>
        <v>10.33</v>
      </c>
    </row>
  </sheetData>
  <sheetProtection password="CC28" sheet="1" formatCells="0" objects="1"/>
  <mergeCells count="6">
    <mergeCell ref="A2:F2"/>
    <mergeCell ref="A8:E8"/>
    <mergeCell ref="A9:E9"/>
    <mergeCell ref="A11:F11"/>
    <mergeCell ref="A14:E14"/>
    <mergeCell ref="A15:E15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55" workbookViewId="0">
      <selection activeCell="J125" sqref="J125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46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1320</v>
      </c>
      <c r="J23" s="93"/>
    </row>
    <row r="24" ht="26.25" customHeight="1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4" t="s">
        <v>49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47.76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342.39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342.39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1157.27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8.64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45.82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107.26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AUX.MAN.PREDIAL'!F8</f>
        <v>53.91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f>'UNIF_EQUIP - AUX.MAN.PREDIAL'!F18</f>
        <v>35.95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89.86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26.74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26.74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19.41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89.58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f>TRUNC((((I120+J104+J105)/(1-(I110)))*I109),2)</f>
        <v>149.3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311.77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1157.27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107.26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89.86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2674.39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311.77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2986.16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8"/>
  <sheetViews>
    <sheetView view="pageBreakPreview" zoomScale="80" zoomScaleNormal="100" zoomScaleSheetLayoutView="80" workbookViewId="0">
      <selection activeCell="C5" sqref="C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60" spans="1:6">
      <c r="A4" s="3">
        <v>1</v>
      </c>
      <c r="B4" s="4" t="s">
        <v>214</v>
      </c>
      <c r="C4" s="5">
        <v>3</v>
      </c>
      <c r="D4" s="5" t="s">
        <v>215</v>
      </c>
      <c r="E4" s="10">
        <v>169.25</v>
      </c>
      <c r="F4" s="9">
        <f>E4*C4</f>
        <v>507.75</v>
      </c>
    </row>
    <row r="5" ht="30" spans="1:6">
      <c r="A5" s="3">
        <v>2</v>
      </c>
      <c r="B5" s="4" t="s">
        <v>216</v>
      </c>
      <c r="C5" s="5">
        <v>2</v>
      </c>
      <c r="D5" s="5" t="s">
        <v>217</v>
      </c>
      <c r="E5" s="10">
        <v>64.93</v>
      </c>
      <c r="F5" s="9">
        <f>E5*C5</f>
        <v>129.86</v>
      </c>
    </row>
    <row r="6" ht="45" spans="1:6">
      <c r="A6" s="3">
        <v>3</v>
      </c>
      <c r="B6" s="4" t="s">
        <v>218</v>
      </c>
      <c r="C6" s="5">
        <v>1</v>
      </c>
      <c r="D6" s="5" t="s">
        <v>215</v>
      </c>
      <c r="E6" s="10">
        <v>9.41</v>
      </c>
      <c r="F6" s="9">
        <f>E6*C6</f>
        <v>9.41</v>
      </c>
    </row>
    <row r="7" spans="1:6">
      <c r="A7" s="11" t="s">
        <v>219</v>
      </c>
      <c r="B7" s="12"/>
      <c r="C7" s="12"/>
      <c r="D7" s="12"/>
      <c r="E7" s="13"/>
      <c r="F7" s="9">
        <f>SUM(F4:F6)</f>
        <v>647.02</v>
      </c>
    </row>
    <row r="8" spans="1:6">
      <c r="A8" s="11" t="s">
        <v>220</v>
      </c>
      <c r="B8" s="12"/>
      <c r="C8" s="12"/>
      <c r="D8" s="12"/>
      <c r="E8" s="13"/>
      <c r="F8" s="9">
        <f>TRUNC(F7/12,2)</f>
        <v>53.91</v>
      </c>
    </row>
    <row r="10" spans="1:6">
      <c r="A10" s="1" t="s">
        <v>221</v>
      </c>
      <c r="B10" s="1"/>
      <c r="C10" s="1"/>
      <c r="D10" s="1"/>
      <c r="E10" s="1"/>
      <c r="F10" s="1"/>
    </row>
    <row r="11" spans="1:6">
      <c r="A11" s="2" t="s">
        <v>208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</row>
    <row r="12" ht="60" spans="1:6">
      <c r="A12" s="3">
        <v>1</v>
      </c>
      <c r="B12" s="4" t="s">
        <v>222</v>
      </c>
      <c r="C12" s="5">
        <v>1</v>
      </c>
      <c r="D12" s="5" t="s">
        <v>215</v>
      </c>
      <c r="E12" s="10">
        <v>99.53</v>
      </c>
      <c r="F12" s="9">
        <f t="shared" ref="F12:F16" si="0">E12*C12</f>
        <v>99.53</v>
      </c>
    </row>
    <row r="13" ht="30" spans="1:6">
      <c r="A13" s="3">
        <v>2</v>
      </c>
      <c r="B13" s="4" t="s">
        <v>223</v>
      </c>
      <c r="C13" s="5">
        <v>2</v>
      </c>
      <c r="D13" s="5" t="s">
        <v>215</v>
      </c>
      <c r="E13" s="10">
        <v>29.39</v>
      </c>
      <c r="F13" s="9">
        <f t="shared" si="0"/>
        <v>58.78</v>
      </c>
    </row>
    <row r="14" ht="60" spans="1:6">
      <c r="A14" s="3">
        <v>3</v>
      </c>
      <c r="B14" s="4" t="s">
        <v>224</v>
      </c>
      <c r="C14" s="5">
        <v>6</v>
      </c>
      <c r="D14" s="5" t="s">
        <v>215</v>
      </c>
      <c r="E14" s="10">
        <v>8.52</v>
      </c>
      <c r="F14" s="9">
        <f t="shared" si="0"/>
        <v>51.12</v>
      </c>
    </row>
    <row r="15" ht="30" spans="1:6">
      <c r="A15" s="3">
        <v>4</v>
      </c>
      <c r="B15" s="4" t="s">
        <v>225</v>
      </c>
      <c r="C15" s="5">
        <v>4</v>
      </c>
      <c r="D15" s="5" t="s">
        <v>217</v>
      </c>
      <c r="E15" s="10">
        <v>24.5</v>
      </c>
      <c r="F15" s="9">
        <f t="shared" si="0"/>
        <v>98</v>
      </c>
    </row>
    <row r="16" ht="45" spans="1:6">
      <c r="A16" s="3">
        <v>5</v>
      </c>
      <c r="B16" s="4" t="s">
        <v>226</v>
      </c>
      <c r="C16" s="5">
        <v>2</v>
      </c>
      <c r="D16" s="5" t="s">
        <v>215</v>
      </c>
      <c r="E16" s="10">
        <v>62.03</v>
      </c>
      <c r="F16" s="9">
        <f t="shared" si="0"/>
        <v>124.06</v>
      </c>
    </row>
    <row r="17" spans="1:6">
      <c r="A17" s="11" t="s">
        <v>219</v>
      </c>
      <c r="B17" s="12"/>
      <c r="C17" s="12"/>
      <c r="D17" s="12"/>
      <c r="E17" s="13"/>
      <c r="F17" s="9">
        <f>SUM(F12:F16)</f>
        <v>431.49</v>
      </c>
    </row>
    <row r="18" spans="1:6">
      <c r="A18" s="11" t="s">
        <v>220</v>
      </c>
      <c r="B18" s="12"/>
      <c r="C18" s="12"/>
      <c r="D18" s="12"/>
      <c r="E18" s="13"/>
      <c r="F18" s="9">
        <f>TRUNC(F17/12,2)</f>
        <v>35.95</v>
      </c>
    </row>
  </sheetData>
  <sheetProtection password="CC28" sheet="1" formatCells="0" objects="1"/>
  <mergeCells count="6">
    <mergeCell ref="A2:F2"/>
    <mergeCell ref="A7:E7"/>
    <mergeCell ref="A8:E8"/>
    <mergeCell ref="A10:F10"/>
    <mergeCell ref="A17:E17"/>
    <mergeCell ref="A18:E18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7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227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1320</v>
      </c>
      <c r="J23" s="93"/>
    </row>
    <row r="24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0" t="s">
        <v>228</v>
      </c>
      <c r="J24" s="91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47.76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342.39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342.39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1157.27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8.64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45.82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107.26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CONTÍNUO'!F9</f>
        <v>65.89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v>0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26.5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26.5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19.23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88.78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f>TRUNC((((I120+J104+J105)/(1-(I110)))*I109),2)</f>
        <v>147.97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308.98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1157.27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107.26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2650.42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308.98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2959.4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45" spans="1:6">
      <c r="A4" s="3">
        <v>1</v>
      </c>
      <c r="B4" s="4" t="s">
        <v>229</v>
      </c>
      <c r="C4" s="5">
        <v>3</v>
      </c>
      <c r="D4" s="5" t="s">
        <v>215</v>
      </c>
      <c r="E4" s="6">
        <v>98.07</v>
      </c>
      <c r="F4" s="9">
        <f>E4*C4</f>
        <v>294.21</v>
      </c>
    </row>
    <row r="5" ht="60" spans="1:6">
      <c r="A5" s="3">
        <v>2</v>
      </c>
      <c r="B5" s="4" t="s">
        <v>230</v>
      </c>
      <c r="C5" s="5">
        <v>3</v>
      </c>
      <c r="D5" s="5" t="s">
        <v>215</v>
      </c>
      <c r="E5" s="6">
        <v>52.36</v>
      </c>
      <c r="F5" s="9">
        <f>E5*C5</f>
        <v>157.08</v>
      </c>
    </row>
    <row r="6" spans="1:6">
      <c r="A6" s="3">
        <v>3</v>
      </c>
      <c r="B6" s="4" t="s">
        <v>231</v>
      </c>
      <c r="C6" s="5">
        <v>2</v>
      </c>
      <c r="D6" s="5" t="s">
        <v>217</v>
      </c>
      <c r="E6" s="8">
        <v>165</v>
      </c>
      <c r="F6" s="9">
        <f>E6*C6</f>
        <v>330</v>
      </c>
    </row>
    <row r="7" ht="45" spans="1:6">
      <c r="A7" s="3">
        <v>4</v>
      </c>
      <c r="B7" s="4" t="s">
        <v>218</v>
      </c>
      <c r="C7" s="5">
        <v>1</v>
      </c>
      <c r="D7" s="5" t="s">
        <v>215</v>
      </c>
      <c r="E7" s="10">
        <v>9.41</v>
      </c>
      <c r="F7" s="9">
        <f>E7*C7</f>
        <v>9.41</v>
      </c>
    </row>
    <row r="8" spans="1:6">
      <c r="A8" s="11" t="s">
        <v>219</v>
      </c>
      <c r="B8" s="12"/>
      <c r="C8" s="12"/>
      <c r="D8" s="12"/>
      <c r="E8" s="13"/>
      <c r="F8" s="9">
        <f>SUM(F4:F7)</f>
        <v>790.7</v>
      </c>
    </row>
    <row r="9" spans="1:6">
      <c r="A9" s="11" t="s">
        <v>220</v>
      </c>
      <c r="B9" s="12"/>
      <c r="C9" s="12"/>
      <c r="D9" s="12"/>
      <c r="E9" s="13"/>
      <c r="F9" s="9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100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232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2138.13</v>
      </c>
      <c r="J23" s="93"/>
    </row>
    <row r="24" ht="39" customHeight="1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4" t="s">
        <v>233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2138.13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2138.13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178.1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258.71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436.81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514.98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64.37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12.87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38.62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25.74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15.44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5.14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205.99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883.15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-1.32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128.2878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293.31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436.81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883.15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293.31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1613.27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12.91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42.76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69.4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42.76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167.83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TÉCNICO DE INFORM.'!F9</f>
        <v>65.89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v>0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39.85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39.85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28.92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133.49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f>TRUNC((((I120+J104+J105)/(1-(I110)))*I109),2)</f>
        <v>222.48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464.59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2138.13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1613.27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167.83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3985.12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464.59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4449.71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45" spans="1:6">
      <c r="A4" s="3">
        <v>1</v>
      </c>
      <c r="B4" s="4" t="s">
        <v>229</v>
      </c>
      <c r="C4" s="5">
        <v>3</v>
      </c>
      <c r="D4" s="5" t="s">
        <v>215</v>
      </c>
      <c r="E4" s="6">
        <v>98.07</v>
      </c>
      <c r="F4" s="9">
        <f>E4*C4</f>
        <v>294.21</v>
      </c>
    </row>
    <row r="5" ht="60" spans="1:6">
      <c r="A5" s="3">
        <v>2</v>
      </c>
      <c r="B5" s="4" t="s">
        <v>230</v>
      </c>
      <c r="C5" s="5">
        <v>3</v>
      </c>
      <c r="D5" s="5" t="s">
        <v>215</v>
      </c>
      <c r="E5" s="6">
        <v>52.36</v>
      </c>
      <c r="F5" s="9">
        <f>E5*C5</f>
        <v>157.08</v>
      </c>
    </row>
    <row r="6" spans="1:6">
      <c r="A6" s="3">
        <v>3</v>
      </c>
      <c r="B6" s="4" t="s">
        <v>231</v>
      </c>
      <c r="C6" s="5">
        <v>2</v>
      </c>
      <c r="D6" s="5" t="s">
        <v>217</v>
      </c>
      <c r="E6" s="8">
        <v>165</v>
      </c>
      <c r="F6" s="9">
        <f>E6*C6</f>
        <v>330</v>
      </c>
    </row>
    <row r="7" ht="45" spans="1:6">
      <c r="A7" s="3">
        <v>4</v>
      </c>
      <c r="B7" s="4" t="s">
        <v>218</v>
      </c>
      <c r="C7" s="5">
        <v>1</v>
      </c>
      <c r="D7" s="5" t="s">
        <v>215</v>
      </c>
      <c r="E7" s="10">
        <v>9.41</v>
      </c>
      <c r="F7" s="9">
        <f>E7*C7</f>
        <v>9.41</v>
      </c>
    </row>
    <row r="8" spans="1:6">
      <c r="A8" s="11" t="s">
        <v>219</v>
      </c>
      <c r="B8" s="12"/>
      <c r="C8" s="12"/>
      <c r="D8" s="12"/>
      <c r="E8" s="13"/>
      <c r="F8" s="9">
        <f>SUM(F4:F7)</f>
        <v>790.7</v>
      </c>
    </row>
    <row r="9" spans="1:6">
      <c r="A9" s="11" t="s">
        <v>220</v>
      </c>
      <c r="B9" s="12"/>
      <c r="C9" s="12"/>
      <c r="D9" s="12"/>
      <c r="E9" s="13"/>
      <c r="F9" s="9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5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17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18</v>
      </c>
      <c r="D4" s="19"/>
      <c r="E4" s="19"/>
      <c r="F4" s="20" t="s">
        <v>19</v>
      </c>
      <c r="G4" s="21"/>
      <c r="H4" s="21"/>
      <c r="I4" s="21"/>
      <c r="J4" s="21"/>
    </row>
    <row r="5" spans="1:10">
      <c r="A5" s="14"/>
      <c r="B5" s="15"/>
      <c r="C5" s="19" t="s">
        <v>20</v>
      </c>
      <c r="D5" s="22"/>
      <c r="E5" s="22"/>
      <c r="F5" s="20" t="s">
        <v>21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22</v>
      </c>
      <c r="C7" s="18"/>
      <c r="D7" s="18"/>
      <c r="E7" s="18"/>
      <c r="F7" s="18"/>
      <c r="G7" s="18"/>
      <c r="H7" s="18"/>
      <c r="I7" s="18"/>
      <c r="J7" s="18"/>
      <c r="L7" s="81" t="s">
        <v>23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24</v>
      </c>
      <c r="C9" s="24" t="s">
        <v>25</v>
      </c>
      <c r="D9" s="25"/>
      <c r="E9" s="25"/>
      <c r="F9" s="25"/>
      <c r="G9" s="26"/>
      <c r="H9" s="27"/>
      <c r="I9" s="82"/>
      <c r="J9" s="83"/>
      <c r="L9" s="14" t="s">
        <v>26</v>
      </c>
    </row>
    <row r="10" spans="1:10">
      <c r="A10" s="14"/>
      <c r="B10" s="23" t="s">
        <v>27</v>
      </c>
      <c r="C10" s="24" t="s">
        <v>28</v>
      </c>
      <c r="D10" s="25"/>
      <c r="E10" s="25"/>
      <c r="F10" s="25"/>
      <c r="G10" s="26"/>
      <c r="H10" s="28" t="s">
        <v>29</v>
      </c>
      <c r="I10" s="84"/>
      <c r="J10" s="85"/>
    </row>
    <row r="11" spans="1:10">
      <c r="A11" s="14"/>
      <c r="B11" s="29" t="s">
        <v>30</v>
      </c>
      <c r="C11" s="24" t="s">
        <v>31</v>
      </c>
      <c r="D11" s="25"/>
      <c r="E11" s="25"/>
      <c r="F11" s="25"/>
      <c r="G11" s="25"/>
      <c r="H11" s="30" t="s">
        <v>32</v>
      </c>
      <c r="I11" s="86"/>
      <c r="J11" s="87"/>
    </row>
    <row r="12" spans="1:10">
      <c r="A12" s="14"/>
      <c r="B12" s="23" t="s">
        <v>33</v>
      </c>
      <c r="C12" s="31" t="s">
        <v>34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35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36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37</v>
      </c>
      <c r="D16" s="25"/>
      <c r="E16" s="25"/>
      <c r="F16" s="25"/>
      <c r="G16" s="25"/>
      <c r="H16" s="26"/>
      <c r="I16" s="29" t="s">
        <v>38</v>
      </c>
      <c r="J16" s="88"/>
    </row>
    <row r="17" spans="1:10">
      <c r="A17" s="14"/>
      <c r="B17" s="23">
        <v>2</v>
      </c>
      <c r="C17" s="31" t="s">
        <v>39</v>
      </c>
      <c r="D17" s="36" t="s">
        <v>40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41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42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43</v>
      </c>
      <c r="D21" s="41"/>
      <c r="E21" s="41"/>
      <c r="F21" s="41"/>
      <c r="G21" s="41"/>
      <c r="H21" s="42"/>
      <c r="I21" s="90" t="s">
        <v>44</v>
      </c>
      <c r="J21" s="91"/>
    </row>
    <row r="22" spans="1:10">
      <c r="A22" s="14"/>
      <c r="B22" s="39">
        <v>2</v>
      </c>
      <c r="C22" s="40" t="s">
        <v>45</v>
      </c>
      <c r="D22" s="41"/>
      <c r="E22" s="41"/>
      <c r="F22" s="41"/>
      <c r="G22" s="41"/>
      <c r="H22" s="42"/>
      <c r="I22" s="90" t="s">
        <v>234</v>
      </c>
      <c r="J22" s="91"/>
    </row>
    <row r="23" spans="1:10">
      <c r="A23" s="14"/>
      <c r="B23" s="39">
        <v>3</v>
      </c>
      <c r="C23" s="40" t="s">
        <v>47</v>
      </c>
      <c r="D23" s="41"/>
      <c r="E23" s="41"/>
      <c r="F23" s="41"/>
      <c r="G23" s="41"/>
      <c r="H23" s="42"/>
      <c r="I23" s="92">
        <v>1469.66</v>
      </c>
      <c r="J23" s="93"/>
    </row>
    <row r="24" spans="1:23">
      <c r="A24" s="14"/>
      <c r="B24" s="39">
        <v>4</v>
      </c>
      <c r="C24" s="40" t="s">
        <v>48</v>
      </c>
      <c r="D24" s="41"/>
      <c r="E24" s="41"/>
      <c r="F24" s="41"/>
      <c r="G24" s="41"/>
      <c r="H24" s="42"/>
      <c r="I24" s="94" t="s">
        <v>235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50</v>
      </c>
      <c r="D25" s="41"/>
      <c r="E25" s="41"/>
      <c r="F25" s="41"/>
      <c r="G25" s="41"/>
      <c r="H25" s="42"/>
      <c r="I25" s="97" t="s">
        <v>51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52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53</v>
      </c>
      <c r="D28" s="48"/>
      <c r="E28" s="48"/>
      <c r="F28" s="48"/>
      <c r="G28" s="48"/>
      <c r="H28" s="49"/>
      <c r="I28" s="100" t="s">
        <v>54</v>
      </c>
      <c r="J28" s="101"/>
    </row>
    <row r="29" spans="1:23">
      <c r="A29" s="14"/>
      <c r="B29" s="39" t="s">
        <v>24</v>
      </c>
      <c r="C29" s="24" t="s">
        <v>55</v>
      </c>
      <c r="D29" s="25"/>
      <c r="E29" s="25"/>
      <c r="F29" s="25"/>
      <c r="G29" s="25"/>
      <c r="H29" s="26"/>
      <c r="I29" s="102">
        <f>I23</f>
        <v>1469.66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27</v>
      </c>
      <c r="C30" s="51" t="s">
        <v>56</v>
      </c>
      <c r="D30" s="51"/>
      <c r="E30" s="52" t="s">
        <v>57</v>
      </c>
      <c r="F30" s="51" t="s">
        <v>58</v>
      </c>
      <c r="G30" s="51" t="s">
        <v>59</v>
      </c>
      <c r="H30" s="53">
        <v>0.3</v>
      </c>
      <c r="I30" s="102" t="str">
        <f>IF(F30="SIM",(TRUNC((I29*H30),2)),"-")</f>
        <v>-</v>
      </c>
      <c r="J30" s="103"/>
      <c r="L30" s="14" t="s">
        <v>60</v>
      </c>
    </row>
    <row r="31" spans="1:12">
      <c r="A31" s="14"/>
      <c r="B31" s="50" t="s">
        <v>30</v>
      </c>
      <c r="C31" s="51" t="s">
        <v>61</v>
      </c>
      <c r="D31" s="51"/>
      <c r="E31" s="54" t="s">
        <v>57</v>
      </c>
      <c r="F31" s="51" t="s">
        <v>58</v>
      </c>
      <c r="G31" s="51" t="s">
        <v>59</v>
      </c>
      <c r="H31" s="53">
        <v>0.2</v>
      </c>
      <c r="I31" s="102" t="str">
        <f>IF(F31="SIM",(TRUNC((1320*H31),2)),"-")</f>
        <v>-</v>
      </c>
      <c r="J31" s="103"/>
      <c r="L31" s="14" t="s">
        <v>62</v>
      </c>
    </row>
    <row r="32" spans="1:17">
      <c r="A32" s="14"/>
      <c r="B32" s="37" t="s">
        <v>63</v>
      </c>
      <c r="C32" s="38"/>
      <c r="D32" s="38"/>
      <c r="E32" s="38"/>
      <c r="F32" s="38"/>
      <c r="G32" s="38"/>
      <c r="H32" s="55"/>
      <c r="I32" s="106">
        <f>TRUNC(SUM(I29:I31),2)</f>
        <v>1469.66</v>
      </c>
      <c r="J32" s="107"/>
      <c r="L32" s="14" t="s">
        <v>64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65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66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67</v>
      </c>
      <c r="C36" s="37" t="s">
        <v>68</v>
      </c>
      <c r="D36" s="38"/>
      <c r="E36" s="38"/>
      <c r="F36" s="38"/>
      <c r="G36" s="38"/>
      <c r="H36" s="55"/>
      <c r="I36" s="46" t="s">
        <v>69</v>
      </c>
      <c r="J36" s="109" t="s">
        <v>54</v>
      </c>
    </row>
    <row r="37" spans="1:23">
      <c r="A37" s="14"/>
      <c r="B37" s="39" t="s">
        <v>24</v>
      </c>
      <c r="C37" s="40" t="s">
        <v>70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122.42</v>
      </c>
      <c r="L37" s="105" t="s">
        <v>71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27</v>
      </c>
      <c r="C38" s="40" t="s">
        <v>72</v>
      </c>
      <c r="D38" s="41"/>
      <c r="E38" s="41"/>
      <c r="F38" s="41"/>
      <c r="G38" s="41"/>
      <c r="H38" s="42"/>
      <c r="I38" s="110">
        <v>0.121</v>
      </c>
      <c r="J38" s="111">
        <f>TRUNC((I38*I32),2)</f>
        <v>177.82</v>
      </c>
      <c r="L38" s="105" t="s">
        <v>73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74</v>
      </c>
      <c r="C39" s="38"/>
      <c r="D39" s="38"/>
      <c r="E39" s="38"/>
      <c r="F39" s="38"/>
      <c r="G39" s="38"/>
      <c r="H39" s="55"/>
      <c r="I39" s="106">
        <f>TRUNC(SUM(J37:J38),2)</f>
        <v>300.24</v>
      </c>
      <c r="J39" s="107"/>
      <c r="L39" s="14" t="s">
        <v>75</v>
      </c>
    </row>
    <row r="40" ht="30.75" customHeight="1" spans="1:18">
      <c r="A40" s="14"/>
      <c r="B40" s="56" t="s">
        <v>76</v>
      </c>
      <c r="C40" s="57"/>
      <c r="D40" s="57"/>
      <c r="E40" s="57"/>
      <c r="F40" s="57"/>
      <c r="G40" s="57"/>
      <c r="H40" s="57"/>
      <c r="I40" s="57"/>
      <c r="J40" s="112"/>
      <c r="L40" s="113" t="s">
        <v>77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78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79</v>
      </c>
      <c r="C43" s="37" t="s">
        <v>80</v>
      </c>
      <c r="D43" s="38"/>
      <c r="E43" s="38"/>
      <c r="F43" s="38"/>
      <c r="G43" s="38"/>
      <c r="H43" s="55"/>
      <c r="I43" s="46" t="s">
        <v>69</v>
      </c>
      <c r="J43" s="109" t="s">
        <v>54</v>
      </c>
    </row>
    <row r="44" spans="1:12">
      <c r="A44" s="14"/>
      <c r="B44" s="39" t="s">
        <v>24</v>
      </c>
      <c r="C44" s="40" t="s">
        <v>81</v>
      </c>
      <c r="D44" s="41"/>
      <c r="E44" s="41"/>
      <c r="F44" s="41"/>
      <c r="G44" s="41"/>
      <c r="H44" s="42"/>
      <c r="I44" s="116">
        <v>0.2</v>
      </c>
      <c r="J44" s="117">
        <f>TRUNC((I32+I39)*I44,2)</f>
        <v>353.98</v>
      </c>
      <c r="K44" s="118"/>
      <c r="L44" s="14" t="s">
        <v>82</v>
      </c>
    </row>
    <row r="45" spans="1:12">
      <c r="A45" s="14"/>
      <c r="B45" s="39" t="s">
        <v>27</v>
      </c>
      <c r="C45" s="40" t="s">
        <v>83</v>
      </c>
      <c r="D45" s="41"/>
      <c r="E45" s="41"/>
      <c r="F45" s="41"/>
      <c r="G45" s="41"/>
      <c r="H45" s="42"/>
      <c r="I45" s="116">
        <v>0.025</v>
      </c>
      <c r="J45" s="117">
        <f>TRUNC((I32+I39)*I45,2)</f>
        <v>44.24</v>
      </c>
      <c r="K45" s="118"/>
      <c r="L45" s="14" t="s">
        <v>84</v>
      </c>
    </row>
    <row r="46" spans="1:12">
      <c r="A46" s="14"/>
      <c r="B46" s="39" t="s">
        <v>30</v>
      </c>
      <c r="C46" s="61" t="s">
        <v>85</v>
      </c>
      <c r="D46" s="62"/>
      <c r="E46" s="50" t="s">
        <v>86</v>
      </c>
      <c r="F46" s="63">
        <v>1</v>
      </c>
      <c r="G46" s="64" t="s">
        <v>87</v>
      </c>
      <c r="H46" s="65">
        <v>0.5</v>
      </c>
      <c r="I46" s="110">
        <f>F46*H46/100</f>
        <v>0.005</v>
      </c>
      <c r="J46" s="117">
        <f>TRUNC((I32+I39)*I46,2)</f>
        <v>8.84</v>
      </c>
      <c r="K46" s="118"/>
      <c r="L46" s="14" t="s">
        <v>88</v>
      </c>
    </row>
    <row r="47" spans="1:12">
      <c r="A47" s="14"/>
      <c r="B47" s="39" t="s">
        <v>33</v>
      </c>
      <c r="C47" s="40" t="s">
        <v>89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26.54</v>
      </c>
      <c r="K47" s="118"/>
      <c r="L47" s="14" t="s">
        <v>90</v>
      </c>
    </row>
    <row r="48" spans="1:12">
      <c r="A48" s="14"/>
      <c r="B48" s="39" t="s">
        <v>91</v>
      </c>
      <c r="C48" s="40" t="s">
        <v>92</v>
      </c>
      <c r="D48" s="41"/>
      <c r="E48" s="41"/>
      <c r="F48" s="41"/>
      <c r="G48" s="41"/>
      <c r="H48" s="42"/>
      <c r="I48" s="119">
        <v>0.01</v>
      </c>
      <c r="J48" s="117">
        <f>TRUNC((I32+I39)*I48,2)</f>
        <v>17.69</v>
      </c>
      <c r="K48" s="118"/>
      <c r="L48" s="14" t="s">
        <v>93</v>
      </c>
    </row>
    <row r="49" spans="1:12">
      <c r="A49" s="14"/>
      <c r="B49" s="39" t="s">
        <v>94</v>
      </c>
      <c r="C49" s="40" t="s">
        <v>95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10.61</v>
      </c>
      <c r="K49" s="118"/>
      <c r="L49" s="14" t="s">
        <v>96</v>
      </c>
    </row>
    <row r="50" spans="1:12">
      <c r="A50" s="14"/>
      <c r="B50" s="39" t="s">
        <v>97</v>
      </c>
      <c r="C50" s="40" t="s">
        <v>98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3.53</v>
      </c>
      <c r="K50" s="118"/>
      <c r="L50" s="14" t="s">
        <v>99</v>
      </c>
    </row>
    <row r="51" spans="1:12">
      <c r="A51" s="14"/>
      <c r="B51" s="39" t="s">
        <v>100</v>
      </c>
      <c r="C51" s="40" t="s">
        <v>101</v>
      </c>
      <c r="D51" s="41"/>
      <c r="E51" s="41"/>
      <c r="F51" s="41"/>
      <c r="G51" s="41"/>
      <c r="H51" s="42"/>
      <c r="I51" s="119">
        <v>0.08</v>
      </c>
      <c r="J51" s="117">
        <f>TRUNC((I32+I39)*I51,2)</f>
        <v>141.59</v>
      </c>
      <c r="K51" s="118"/>
      <c r="L51" s="14" t="s">
        <v>102</v>
      </c>
    </row>
    <row r="52" spans="1:12">
      <c r="A52" s="14"/>
      <c r="B52" s="37" t="s">
        <v>103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607.02</v>
      </c>
      <c r="K52" s="118"/>
      <c r="L52" s="14" t="s">
        <v>104</v>
      </c>
    </row>
    <row r="53" spans="1:10">
      <c r="A53" s="14"/>
      <c r="B53" s="66" t="s">
        <v>105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106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107</v>
      </c>
      <c r="C56" s="37" t="s">
        <v>108</v>
      </c>
      <c r="D56" s="38"/>
      <c r="E56" s="38"/>
      <c r="F56" s="38"/>
      <c r="G56" s="38"/>
      <c r="H56" s="55"/>
      <c r="I56" s="37" t="s">
        <v>54</v>
      </c>
      <c r="J56" s="55"/>
    </row>
    <row r="57" spans="1:38">
      <c r="A57" s="14"/>
      <c r="B57" s="68" t="s">
        <v>24</v>
      </c>
      <c r="C57" s="69" t="s">
        <v>109</v>
      </c>
      <c r="D57" s="39" t="s">
        <v>110</v>
      </c>
      <c r="E57" s="39" t="s">
        <v>111</v>
      </c>
      <c r="F57" s="39" t="s">
        <v>112</v>
      </c>
      <c r="G57" s="39" t="s">
        <v>113</v>
      </c>
      <c r="H57" s="39" t="s">
        <v>114</v>
      </c>
      <c r="I57" s="123">
        <f>TRUNC(IF(D58="NÃO",0,(E58*F58*G58)-H58),2)</f>
        <v>38.78</v>
      </c>
      <c r="J57" s="124"/>
      <c r="L57" s="14" t="s">
        <v>115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116</v>
      </c>
      <c r="E58" s="73">
        <v>3</v>
      </c>
      <c r="F58" s="39">
        <v>2</v>
      </c>
      <c r="G58" s="23">
        <f>TRUNC(254/12,2)</f>
        <v>21.16</v>
      </c>
      <c r="H58" s="74">
        <f>I29*0.06</f>
        <v>88.1796</v>
      </c>
      <c r="I58" s="125"/>
      <c r="J58" s="126"/>
      <c r="L58" s="14" t="s">
        <v>117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27</v>
      </c>
      <c r="C59" s="69" t="s">
        <v>118</v>
      </c>
      <c r="D59" s="75" t="s">
        <v>119</v>
      </c>
      <c r="E59" s="39" t="s">
        <v>110</v>
      </c>
      <c r="F59" s="39" t="s">
        <v>111</v>
      </c>
      <c r="G59" s="39" t="s">
        <v>113</v>
      </c>
      <c r="H59" s="39" t="s">
        <v>114</v>
      </c>
      <c r="I59" s="123">
        <f>TRUNC(IF(E60="NÃO",0,(F60*G60)-H60),2)</f>
        <v>276.13</v>
      </c>
      <c r="J59" s="124"/>
      <c r="L59" s="14" t="s">
        <v>120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116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121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30</v>
      </c>
      <c r="C61" s="77" t="s">
        <v>122</v>
      </c>
      <c r="D61" s="78"/>
      <c r="E61" s="78"/>
      <c r="F61" s="78"/>
      <c r="G61" s="78"/>
      <c r="H61" s="79"/>
      <c r="I61" s="127">
        <v>3.5</v>
      </c>
      <c r="J61" s="128"/>
      <c r="L61" s="14" t="s">
        <v>123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33</v>
      </c>
      <c r="C62" s="77" t="s">
        <v>124</v>
      </c>
      <c r="D62" s="78"/>
      <c r="E62" s="78"/>
      <c r="F62" s="78"/>
      <c r="G62" s="78"/>
      <c r="H62" s="79"/>
      <c r="I62" s="127">
        <v>15</v>
      </c>
      <c r="J62" s="128"/>
      <c r="L62" s="14" t="s">
        <v>125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74</v>
      </c>
      <c r="C63" s="38"/>
      <c r="D63" s="38"/>
      <c r="E63" s="38"/>
      <c r="F63" s="38"/>
      <c r="G63" s="38"/>
      <c r="H63" s="55"/>
      <c r="I63" s="106">
        <f>TRUNC(SUM(I57:J62),2)</f>
        <v>333.41</v>
      </c>
      <c r="J63" s="107"/>
      <c r="L63" s="14" t="s">
        <v>126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127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128</v>
      </c>
      <c r="D69" s="142"/>
      <c r="E69" s="142"/>
      <c r="F69" s="142"/>
      <c r="G69" s="142"/>
      <c r="H69" s="143"/>
      <c r="I69" s="141" t="s">
        <v>54</v>
      </c>
      <c r="J69" s="143"/>
    </row>
    <row r="70" spans="1:12">
      <c r="A70" s="14"/>
      <c r="B70" s="50" t="s">
        <v>67</v>
      </c>
      <c r="C70" s="61" t="s">
        <v>129</v>
      </c>
      <c r="D70" s="144"/>
      <c r="E70" s="144"/>
      <c r="F70" s="144"/>
      <c r="G70" s="144"/>
      <c r="H70" s="62"/>
      <c r="I70" s="102">
        <f>I39</f>
        <v>300.24</v>
      </c>
      <c r="J70" s="103"/>
      <c r="L70" s="14" t="s">
        <v>130</v>
      </c>
    </row>
    <row r="71" spans="1:12">
      <c r="A71" s="14"/>
      <c r="B71" s="50" t="s">
        <v>79</v>
      </c>
      <c r="C71" s="61" t="s">
        <v>80</v>
      </c>
      <c r="D71" s="144"/>
      <c r="E71" s="144"/>
      <c r="F71" s="144"/>
      <c r="G71" s="144"/>
      <c r="H71" s="62"/>
      <c r="I71" s="102">
        <f>J52</f>
        <v>607.02</v>
      </c>
      <c r="J71" s="103"/>
      <c r="L71" s="14" t="s">
        <v>131</v>
      </c>
    </row>
    <row r="72" spans="1:12">
      <c r="A72" s="14"/>
      <c r="B72" s="50" t="s">
        <v>107</v>
      </c>
      <c r="C72" s="61" t="s">
        <v>108</v>
      </c>
      <c r="D72" s="144"/>
      <c r="E72" s="144"/>
      <c r="F72" s="144"/>
      <c r="G72" s="144"/>
      <c r="H72" s="62"/>
      <c r="I72" s="102">
        <f>I63</f>
        <v>333.41</v>
      </c>
      <c r="J72" s="103"/>
      <c r="L72" s="14" t="s">
        <v>132</v>
      </c>
    </row>
    <row r="73" spans="1:12">
      <c r="A73" s="14"/>
      <c r="B73" s="37" t="s">
        <v>74</v>
      </c>
      <c r="C73" s="38"/>
      <c r="D73" s="38"/>
      <c r="E73" s="38"/>
      <c r="F73" s="38"/>
      <c r="G73" s="38"/>
      <c r="H73" s="55"/>
      <c r="I73" s="106">
        <f>TRUNC(SUM(I70:J72),2)</f>
        <v>1240.67</v>
      </c>
      <c r="J73" s="107"/>
      <c r="L73" s="14" t="s">
        <v>133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134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135</v>
      </c>
      <c r="D76" s="38"/>
      <c r="E76" s="38"/>
      <c r="F76" s="38"/>
      <c r="G76" s="38"/>
      <c r="H76" s="55"/>
      <c r="I76" s="46" t="s">
        <v>69</v>
      </c>
      <c r="J76" s="109" t="s">
        <v>54</v>
      </c>
    </row>
    <row r="77" spans="1:24">
      <c r="A77" s="14"/>
      <c r="B77" s="39" t="s">
        <v>24</v>
      </c>
      <c r="C77" s="40" t="s">
        <v>136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9.42</v>
      </c>
      <c r="L77" s="165" t="s">
        <v>137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27</v>
      </c>
      <c r="C78" s="40" t="s">
        <v>138</v>
      </c>
      <c r="D78" s="41"/>
      <c r="E78" s="41"/>
      <c r="F78" s="41"/>
      <c r="G78" s="41"/>
      <c r="H78" s="42"/>
      <c r="I78" s="166">
        <v>0</v>
      </c>
      <c r="J78" s="117" t="s">
        <v>16</v>
      </c>
      <c r="L78" s="165" t="s">
        <v>139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30</v>
      </c>
      <c r="C79" s="40" t="s">
        <v>140</v>
      </c>
      <c r="D79" s="41"/>
      <c r="E79" s="41"/>
      <c r="F79" s="41"/>
      <c r="G79" s="41"/>
      <c r="H79" s="42"/>
      <c r="I79" s="164">
        <v>0.02</v>
      </c>
      <c r="J79" s="117">
        <f>TRUNC(I32*I79,2)</f>
        <v>29.39</v>
      </c>
      <c r="K79" s="167"/>
      <c r="L79" s="165" t="s">
        <v>141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33</v>
      </c>
      <c r="C80" s="40" t="s">
        <v>142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50.14</v>
      </c>
      <c r="L80" s="165" t="s">
        <v>143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91</v>
      </c>
      <c r="C81" s="40" t="s">
        <v>144</v>
      </c>
      <c r="D81" s="41"/>
      <c r="E81" s="41"/>
      <c r="F81" s="41"/>
      <c r="G81" s="41"/>
      <c r="H81" s="42"/>
      <c r="I81" s="166">
        <v>0</v>
      </c>
      <c r="J81" s="117" t="s">
        <v>16</v>
      </c>
      <c r="L81" s="165" t="s">
        <v>139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94</v>
      </c>
      <c r="C82" s="40" t="s">
        <v>145</v>
      </c>
      <c r="D82" s="41"/>
      <c r="E82" s="41"/>
      <c r="F82" s="41"/>
      <c r="G82" s="41"/>
      <c r="H82" s="42"/>
      <c r="I82" s="164">
        <v>0.02</v>
      </c>
      <c r="J82" s="117">
        <f>TRUNC(I32*I82,2)</f>
        <v>29.39</v>
      </c>
      <c r="L82" s="168" t="s">
        <v>146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74</v>
      </c>
      <c r="C83" s="38"/>
      <c r="D83" s="38"/>
      <c r="E83" s="38"/>
      <c r="F83" s="38"/>
      <c r="G83" s="38"/>
      <c r="H83" s="55"/>
      <c r="I83" s="106">
        <f>TRUNC(SUM(J77:J82),2)</f>
        <v>118.34</v>
      </c>
      <c r="J83" s="107"/>
      <c r="L83" s="165" t="s">
        <v>147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148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149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150</v>
      </c>
      <c r="C87" s="37" t="s">
        <v>151</v>
      </c>
      <c r="D87" s="38"/>
      <c r="E87" s="38"/>
      <c r="F87" s="38"/>
      <c r="G87" s="38"/>
      <c r="H87" s="55"/>
      <c r="I87" s="46" t="s">
        <v>69</v>
      </c>
      <c r="J87" s="46" t="s">
        <v>54</v>
      </c>
    </row>
    <row r="88" spans="1:12">
      <c r="A88" s="14"/>
      <c r="B88" s="39" t="s">
        <v>24</v>
      </c>
      <c r="C88" s="40" t="s">
        <v>152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153</v>
      </c>
    </row>
    <row r="89" spans="1:12">
      <c r="A89" s="14"/>
      <c r="B89" s="39" t="s">
        <v>27</v>
      </c>
      <c r="C89" s="40" t="s">
        <v>154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155</v>
      </c>
    </row>
    <row r="90" spans="1:12">
      <c r="A90" s="14"/>
      <c r="B90" s="39" t="s">
        <v>30</v>
      </c>
      <c r="C90" s="40" t="s">
        <v>156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157</v>
      </c>
    </row>
    <row r="91" spans="1:12">
      <c r="A91" s="14"/>
      <c r="B91" s="39" t="s">
        <v>33</v>
      </c>
      <c r="C91" s="40" t="s">
        <v>158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159</v>
      </c>
    </row>
    <row r="92" spans="1:12">
      <c r="A92" s="14"/>
      <c r="B92" s="39" t="s">
        <v>91</v>
      </c>
      <c r="C92" s="40" t="s">
        <v>160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161</v>
      </c>
    </row>
    <row r="93" spans="1:12">
      <c r="A93" s="14"/>
      <c r="B93" s="39" t="s">
        <v>94</v>
      </c>
      <c r="C93" s="146" t="s">
        <v>162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163</v>
      </c>
    </row>
    <row r="94" spans="1:12">
      <c r="A94" s="14"/>
      <c r="B94" s="37" t="s">
        <v>74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147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164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165</v>
      </c>
      <c r="D97" s="38"/>
      <c r="E97" s="38"/>
      <c r="F97" s="38"/>
      <c r="G97" s="38"/>
      <c r="H97" s="55"/>
      <c r="I97" s="37" t="s">
        <v>54</v>
      </c>
      <c r="J97" s="55"/>
      <c r="L97" s="173"/>
    </row>
    <row r="98" spans="1:12">
      <c r="A98" s="14"/>
      <c r="B98" s="50" t="s">
        <v>24</v>
      </c>
      <c r="C98" s="61" t="s">
        <v>166</v>
      </c>
      <c r="D98" s="144"/>
      <c r="E98" s="144"/>
      <c r="F98" s="144"/>
      <c r="G98" s="144"/>
      <c r="H98" s="62"/>
      <c r="I98" s="174">
        <f>'UNIF_EQUIP - ALMOXARIFE'!F9</f>
        <v>41.46</v>
      </c>
      <c r="J98" s="175"/>
      <c r="L98" s="165" t="s">
        <v>167</v>
      </c>
    </row>
    <row r="99" spans="1:1023">
      <c r="A99" s="14"/>
      <c r="B99" s="50" t="s">
        <v>27</v>
      </c>
      <c r="C99" s="61" t="s">
        <v>168</v>
      </c>
      <c r="D99" s="144"/>
      <c r="E99" s="144"/>
      <c r="F99" s="144"/>
      <c r="G99" s="144"/>
      <c r="H99" s="62"/>
      <c r="I99" s="174">
        <f>'UNIF_EQUIP - ALMOXARIFE'!F17</f>
        <v>17.37</v>
      </c>
      <c r="J99" s="175"/>
      <c r="L99" s="165" t="s">
        <v>169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74</v>
      </c>
      <c r="C100" s="38"/>
      <c r="D100" s="38"/>
      <c r="E100" s="38"/>
      <c r="F100" s="38"/>
      <c r="G100" s="38"/>
      <c r="H100" s="55"/>
      <c r="I100" s="106">
        <f>TRUNC(SUM(I98:I99),2)</f>
        <v>58.83</v>
      </c>
      <c r="J100" s="107"/>
      <c r="L100" s="165" t="s">
        <v>75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170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171</v>
      </c>
      <c r="D103" s="150"/>
      <c r="E103" s="150"/>
      <c r="F103" s="150"/>
      <c r="G103" s="150"/>
      <c r="H103" s="151"/>
      <c r="I103" s="140" t="s">
        <v>69</v>
      </c>
      <c r="J103" s="140" t="s">
        <v>54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24</v>
      </c>
      <c r="C104" s="61" t="s">
        <v>172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28.87</v>
      </c>
      <c r="K104" s="104"/>
      <c r="L104" s="165" t="s">
        <v>173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27</v>
      </c>
      <c r="C105" s="61" t="s">
        <v>174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28.87</v>
      </c>
      <c r="K105" s="104"/>
      <c r="L105" s="165" t="s">
        <v>175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30</v>
      </c>
      <c r="C106" s="61" t="s">
        <v>176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177</v>
      </c>
      <c r="C107" s="153"/>
      <c r="D107" s="154" t="s">
        <v>178</v>
      </c>
      <c r="E107" s="155" t="s">
        <v>179</v>
      </c>
      <c r="F107" s="156"/>
      <c r="G107" s="156"/>
      <c r="H107" s="157"/>
      <c r="I107" s="164">
        <v>0.0065</v>
      </c>
      <c r="J107" s="176">
        <f>TRUNC((((I120+J104+J105)/(1-(I110)))*I107),2)</f>
        <v>20.95</v>
      </c>
      <c r="K107" s="104"/>
      <c r="L107" s="177" t="s">
        <v>180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181</v>
      </c>
      <c r="C108" s="153"/>
      <c r="D108" s="158"/>
      <c r="E108" s="155" t="s">
        <v>182</v>
      </c>
      <c r="F108" s="156"/>
      <c r="G108" s="156"/>
      <c r="H108" s="157"/>
      <c r="I108" s="178">
        <v>0.03</v>
      </c>
      <c r="J108" s="176">
        <f>TRUNC((((I120+J104+J105)/(1-(I110)))*I108),2)</f>
        <v>96.72</v>
      </c>
      <c r="K108" s="104"/>
      <c r="L108" s="177" t="s">
        <v>183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184</v>
      </c>
      <c r="C109" s="153"/>
      <c r="D109" s="159" t="s">
        <v>185</v>
      </c>
      <c r="E109" s="155" t="s">
        <v>186</v>
      </c>
      <c r="F109" s="156"/>
      <c r="G109" s="156"/>
      <c r="H109" s="157"/>
      <c r="I109" s="164">
        <v>0.05</v>
      </c>
      <c r="J109" s="176">
        <f>TRUNC((((I120+J104+J105)/(1-(I110)))*I109),2)</f>
        <v>161.2</v>
      </c>
      <c r="K109" s="104"/>
      <c r="L109" s="177" t="s">
        <v>187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103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336.61</v>
      </c>
      <c r="K110" s="104"/>
      <c r="L110" s="165" t="s">
        <v>188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189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190</v>
      </c>
      <c r="C114" s="142"/>
      <c r="D114" s="142"/>
      <c r="E114" s="142"/>
      <c r="F114" s="142"/>
      <c r="G114" s="142"/>
      <c r="H114" s="143"/>
      <c r="I114" s="141" t="s">
        <v>54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24</v>
      </c>
      <c r="C115" s="61" t="s">
        <v>191</v>
      </c>
      <c r="D115" s="144"/>
      <c r="E115" s="144"/>
      <c r="F115" s="144"/>
      <c r="G115" s="144"/>
      <c r="H115" s="62"/>
      <c r="I115" s="102">
        <f>I32</f>
        <v>1469.66</v>
      </c>
      <c r="J115" s="103"/>
      <c r="K115" s="104"/>
      <c r="L115" s="165" t="s">
        <v>192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27</v>
      </c>
      <c r="C116" s="61" t="s">
        <v>193</v>
      </c>
      <c r="D116" s="144"/>
      <c r="E116" s="144"/>
      <c r="F116" s="144"/>
      <c r="G116" s="144"/>
      <c r="H116" s="62"/>
      <c r="I116" s="102">
        <f>I73</f>
        <v>1240.67</v>
      </c>
      <c r="J116" s="103"/>
      <c r="K116" s="104"/>
      <c r="L116" s="165" t="s">
        <v>194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30</v>
      </c>
      <c r="C117" s="61" t="s">
        <v>195</v>
      </c>
      <c r="D117" s="144"/>
      <c r="E117" s="144"/>
      <c r="F117" s="144"/>
      <c r="G117" s="144"/>
      <c r="H117" s="62"/>
      <c r="I117" s="102">
        <f>I83</f>
        <v>118.34</v>
      </c>
      <c r="J117" s="103"/>
      <c r="K117" s="104"/>
      <c r="L117" s="165" t="s">
        <v>196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33</v>
      </c>
      <c r="C118" s="61" t="s">
        <v>197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198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91</v>
      </c>
      <c r="C119" s="61" t="s">
        <v>199</v>
      </c>
      <c r="D119" s="144"/>
      <c r="E119" s="144"/>
      <c r="F119" s="144"/>
      <c r="G119" s="144"/>
      <c r="H119" s="62"/>
      <c r="I119" s="102">
        <f>I100</f>
        <v>58.83</v>
      </c>
      <c r="J119" s="103"/>
      <c r="K119" s="104"/>
      <c r="L119" s="165" t="s">
        <v>200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201</v>
      </c>
      <c r="C120" s="38"/>
      <c r="D120" s="38"/>
      <c r="E120" s="38"/>
      <c r="F120" s="38"/>
      <c r="G120" s="38"/>
      <c r="H120" s="55"/>
      <c r="I120" s="181">
        <f>TRUNC(SUM(I115:J119),2)</f>
        <v>2887.5</v>
      </c>
      <c r="J120" s="182"/>
      <c r="K120" s="104"/>
      <c r="L120" s="165" t="s">
        <v>202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94</v>
      </c>
      <c r="C121" s="61" t="s">
        <v>203</v>
      </c>
      <c r="D121" s="144"/>
      <c r="E121" s="144"/>
      <c r="F121" s="144"/>
      <c r="G121" s="144"/>
      <c r="H121" s="62"/>
      <c r="I121" s="102">
        <f>J110</f>
        <v>336.61</v>
      </c>
      <c r="J121" s="103"/>
      <c r="K121" s="104"/>
      <c r="L121" s="165" t="s">
        <v>204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205</v>
      </c>
      <c r="C122" s="38"/>
      <c r="D122" s="38"/>
      <c r="E122" s="38"/>
      <c r="F122" s="38"/>
      <c r="G122" s="38"/>
      <c r="H122" s="55"/>
      <c r="I122" s="181">
        <f>TRUNC((I120+I121),2)</f>
        <v>3224.11</v>
      </c>
      <c r="J122" s="182"/>
      <c r="K122" s="104"/>
      <c r="L122" s="165" t="s">
        <v>206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7"/>
  <sheetViews>
    <sheetView view="pageBreakPreview" zoomScale="80" zoomScaleNormal="100" zoomScaleSheetLayoutView="80" workbookViewId="0">
      <selection activeCell="E15" sqref="E1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207</v>
      </c>
      <c r="B2" s="1"/>
      <c r="C2" s="1"/>
      <c r="D2" s="1"/>
      <c r="E2" s="1"/>
      <c r="F2" s="1"/>
    </row>
    <row r="3" spans="1:6">
      <c r="A3" s="2" t="s">
        <v>208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ht="30" spans="1:6">
      <c r="A4" s="3">
        <v>1</v>
      </c>
      <c r="B4" s="4" t="s">
        <v>236</v>
      </c>
      <c r="C4" s="5">
        <v>3</v>
      </c>
      <c r="D4" s="5" t="s">
        <v>215</v>
      </c>
      <c r="E4" s="10">
        <v>67.07</v>
      </c>
      <c r="F4" s="9">
        <f>E4*C4</f>
        <v>201.21</v>
      </c>
    </row>
    <row r="5" ht="60" spans="1:6">
      <c r="A5" s="3">
        <v>2</v>
      </c>
      <c r="B5" s="4" t="s">
        <v>230</v>
      </c>
      <c r="C5" s="5">
        <v>3</v>
      </c>
      <c r="D5" s="5" t="s">
        <v>215</v>
      </c>
      <c r="E5" s="10">
        <v>52.36</v>
      </c>
      <c r="F5" s="9">
        <f>E5*C5</f>
        <v>157.08</v>
      </c>
    </row>
    <row r="6" ht="30" spans="1:6">
      <c r="A6" s="3">
        <v>3</v>
      </c>
      <c r="B6" s="4" t="s">
        <v>216</v>
      </c>
      <c r="C6" s="5">
        <v>2</v>
      </c>
      <c r="D6" s="5" t="s">
        <v>217</v>
      </c>
      <c r="E6" s="186">
        <v>64.93</v>
      </c>
      <c r="F6" s="9">
        <f>E6*C6</f>
        <v>129.86</v>
      </c>
    </row>
    <row r="7" ht="45" spans="1:6">
      <c r="A7" s="3">
        <v>4</v>
      </c>
      <c r="B7" s="4" t="s">
        <v>218</v>
      </c>
      <c r="C7" s="5">
        <v>1</v>
      </c>
      <c r="D7" s="5" t="s">
        <v>215</v>
      </c>
      <c r="E7" s="10">
        <v>9.41</v>
      </c>
      <c r="F7" s="9">
        <f>E7*C7</f>
        <v>9.41</v>
      </c>
    </row>
    <row r="8" spans="1:6">
      <c r="A8" s="11" t="s">
        <v>219</v>
      </c>
      <c r="B8" s="12"/>
      <c r="C8" s="12"/>
      <c r="D8" s="12"/>
      <c r="E8" s="13"/>
      <c r="F8" s="9">
        <f>SUM(F4:F7)</f>
        <v>497.56</v>
      </c>
    </row>
    <row r="9" spans="1:6">
      <c r="A9" s="11" t="s">
        <v>220</v>
      </c>
      <c r="B9" s="12"/>
      <c r="C9" s="12"/>
      <c r="D9" s="12"/>
      <c r="E9" s="13"/>
      <c r="F9" s="9">
        <f>TRUNC(F8/12,2)</f>
        <v>41.46</v>
      </c>
    </row>
    <row r="11" spans="1:6">
      <c r="A11" s="1" t="s">
        <v>221</v>
      </c>
      <c r="B11" s="1"/>
      <c r="C11" s="1"/>
      <c r="D11" s="1"/>
      <c r="E11" s="1"/>
      <c r="F11" s="1"/>
    </row>
    <row r="12" spans="1:6">
      <c r="A12" s="2" t="s">
        <v>208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</row>
    <row r="13" ht="30" spans="1:6">
      <c r="A13" s="3">
        <v>1</v>
      </c>
      <c r="B13" s="4" t="s">
        <v>237</v>
      </c>
      <c r="C13" s="5">
        <v>1</v>
      </c>
      <c r="D13" s="5" t="s">
        <v>215</v>
      </c>
      <c r="E13" s="10">
        <v>50.44</v>
      </c>
      <c r="F13" s="9">
        <f t="shared" ref="F13:F15" si="0">E13*C13</f>
        <v>50.44</v>
      </c>
    </row>
    <row r="14" ht="60" spans="1:6">
      <c r="A14" s="3">
        <v>2</v>
      </c>
      <c r="B14" s="4" t="s">
        <v>238</v>
      </c>
      <c r="C14" s="5">
        <v>40</v>
      </c>
      <c r="D14" s="5" t="s">
        <v>215</v>
      </c>
      <c r="E14" s="10">
        <v>1.41</v>
      </c>
      <c r="F14" s="9">
        <f t="shared" si="0"/>
        <v>56.4</v>
      </c>
    </row>
    <row r="15" ht="45" spans="1:6">
      <c r="A15" s="3">
        <v>3</v>
      </c>
      <c r="B15" s="4" t="s">
        <v>239</v>
      </c>
      <c r="C15" s="5">
        <v>2</v>
      </c>
      <c r="D15" s="5" t="s">
        <v>217</v>
      </c>
      <c r="E15" s="10">
        <v>50.81</v>
      </c>
      <c r="F15" s="9">
        <f t="shared" si="0"/>
        <v>101.62</v>
      </c>
    </row>
    <row r="16" spans="1:6">
      <c r="A16" s="3" t="s">
        <v>219</v>
      </c>
      <c r="B16" s="3"/>
      <c r="C16" s="3"/>
      <c r="D16" s="3"/>
      <c r="E16" s="3"/>
      <c r="F16" s="9">
        <f>SUM(F13:F15)</f>
        <v>208.46</v>
      </c>
    </row>
    <row r="17" spans="1:6">
      <c r="A17" s="3" t="s">
        <v>220</v>
      </c>
      <c r="B17" s="3"/>
      <c r="C17" s="3"/>
      <c r="D17" s="3"/>
      <c r="E17" s="3"/>
      <c r="F17" s="9">
        <f>TRUNC(F16/12,2)</f>
        <v>17.37</v>
      </c>
    </row>
  </sheetData>
  <sheetProtection password="CC28" sheet="1" formatCells="0" objects="1"/>
  <mergeCells count="6">
    <mergeCell ref="A2:F2"/>
    <mergeCell ref="A8:E8"/>
    <mergeCell ref="A9:E9"/>
    <mergeCell ref="A11:F11"/>
    <mergeCell ref="A16:E16"/>
    <mergeCell ref="A17:E17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UFSC</Company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QUADRO RESUMO</vt:lpstr>
      <vt:lpstr>AUX. MANUT. PREDIAL</vt:lpstr>
      <vt:lpstr>UNIF_EQUIP - AUX.MAN.PREDIAL</vt:lpstr>
      <vt:lpstr>CONTÍNUO</vt:lpstr>
      <vt:lpstr>UNIF_EQUIP - CONTÍNUO</vt:lpstr>
      <vt:lpstr>TÉCNICO DE INFORMÁTICA</vt:lpstr>
      <vt:lpstr>UNIF_EQUIP - TÉCNICO DE INFORM.</vt:lpstr>
      <vt:lpstr>ALMOXARIFE</vt:lpstr>
      <vt:lpstr>UNIF_EQUIP - ALMOXARIFE</vt:lpstr>
      <vt:lpstr>INSPETOR DE ALUNO</vt:lpstr>
      <vt:lpstr>UNIF_EQUIP - INSP. DE ALUNO</vt:lpstr>
      <vt:lpstr>MOTORISTA DE CAMINHÃO</vt:lpstr>
      <vt:lpstr>UNIF_EQUIP - MOTORISTA CAT. D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lorena.silva</cp:lastModifiedBy>
  <cp:revision>2</cp:revision>
  <dcterms:created xsi:type="dcterms:W3CDTF">2016-06-22T19:00:00Z</dcterms:created>
  <cp:lastPrinted>2022-11-24T20:05:00Z</cp:lastPrinted>
  <dcterms:modified xsi:type="dcterms:W3CDTF">2023-11-09T13:44:50Z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1046-10.2.0.6080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4550596BAF2A48868AA244DABD3A008F</vt:lpwstr>
  </property>
</Properties>
</file>