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30" tabRatio="944"/>
  </bookViews>
  <sheets>
    <sheet name="99-CONTÍNUO" sheetId="1" r:id="rId1"/>
    <sheet name="99.1-UNIF_EQUIP - CONTÍNUO" sheetId="2" r:id="rId2"/>
    <sheet name="100-AUX. SERVIÇOS ALIMENTAÇÃO" sheetId="3" r:id="rId3"/>
    <sheet name="100.1-UNIF_EQUIP-AUX.SERV.ALIM." sheetId="4" r:id="rId4"/>
    <sheet name="101-SERVENTE DE OBRAS" sheetId="5" r:id="rId5"/>
    <sheet name="101.1-UNIF_EQUIP-SERV. DE OBRAS" sheetId="6" r:id="rId6"/>
    <sheet name="102-OPERADOR DE CÂMARAS FRIAS" sheetId="7" r:id="rId7"/>
    <sheet name="102.1-UNIF_EQUIP-OP. CÂM. FRIAS" sheetId="8" r:id="rId8"/>
    <sheet name="103-ENCANADOR" sheetId="9" r:id="rId9"/>
    <sheet name="103.1-UNIF_EQUIP - ENCANADOR" sheetId="10" r:id="rId10"/>
    <sheet name="104-CARPINTEIRO" sheetId="11" r:id="rId11"/>
    <sheet name="104.1-UNIF_EQUIP - CARPINTEIRO" sheetId="12" r:id="rId12"/>
    <sheet name="105-COZINHEIRO" sheetId="13" r:id="rId13"/>
    <sheet name="105.1-UNIF_EQUIP - COZINHEIRO" sheetId="14" r:id="rId14"/>
    <sheet name="106-ELETRICISTA DE INST." sheetId="15" r:id="rId15"/>
    <sheet name="106.1-UNIF_EQUIP-ELET. DE INST." sheetId="16" r:id="rId16"/>
    <sheet name="107-INSPETOR DE ALUNO - 32h" sheetId="17" r:id="rId17"/>
    <sheet name="107.1-UNIF_EQUIP-INSP. DE ALUNO" sheetId="35" r:id="rId18"/>
    <sheet name="108-INSPETOR DE ALUNO - 44h" sheetId="18" r:id="rId19"/>
    <sheet name="108.1-UNIF_EQUIP-INSP. DE ALUNO" sheetId="19" r:id="rId20"/>
    <sheet name="109-MOTORISTA DE CAMINHÃO" sheetId="20" r:id="rId21"/>
    <sheet name="109.1-UNIF_EQUIP-MOT. CAMINHÃO" sheetId="21" r:id="rId22"/>
    <sheet name="110-OPERADOR DE MÁQ. COPIADORA" sheetId="22" r:id="rId23"/>
    <sheet name="110.1-UNIF_EQUIP - OP.MÁQ.COP." sheetId="23" r:id="rId24"/>
    <sheet name="111-PEDREIRO" sheetId="24" r:id="rId25"/>
    <sheet name="111.1-UNIF_EQUIP - PEDREIRO" sheetId="25" r:id="rId26"/>
    <sheet name="112-PINTOR DE OBRAS" sheetId="26" r:id="rId27"/>
    <sheet name="112.1-UNIF_EQUIP-PINT. OBRAS" sheetId="27" r:id="rId28"/>
    <sheet name="113-TRABALHADOR AGROPECUÁRIO" sheetId="28" r:id="rId29"/>
    <sheet name="113.1-UNIF_EQUIP-TRAB. AGROP." sheetId="29" r:id="rId30"/>
    <sheet name="114-TRATORISTA AGRÍCOLA" sheetId="30" r:id="rId31"/>
    <sheet name="114.1-UNIF_EQUIP - TRAT. AGRÍC." sheetId="31" r:id="rId32"/>
    <sheet name="115-OPERADOR DE ETA" sheetId="32" r:id="rId33"/>
    <sheet name="115.1-UNIF_EQUIP - OP. DE ETA" sheetId="33" r:id="rId34"/>
    <sheet name="RESUMO GERAL" sheetId="34" r:id="rId35"/>
  </sheets>
  <definedNames>
    <definedName name="_xlnm.Print_Area" localSheetId="2">'100-AUX. SERVIÇOS ALIMENTAÇÃO'!$A$1:$K$158</definedName>
    <definedName name="_xlnm.Print_Area" localSheetId="4">'101-SERVENTE DE OBRAS'!$A$1:$K$158</definedName>
    <definedName name="_xlnm.Print_Area" localSheetId="6">'102-OPERADOR DE CÂMARAS FRIAS'!$A$1:$K$158</definedName>
    <definedName name="_xlnm.Print_Area" localSheetId="8">'103-ENCANADOR'!$A$1:$K$158</definedName>
    <definedName name="_xlnm.Print_Area" localSheetId="10">'104-CARPINTEIRO'!$A$1:$K$158</definedName>
    <definedName name="_xlnm.Print_Area" localSheetId="12">'105-COZINHEIRO'!$A$1:$K$158</definedName>
    <definedName name="_xlnm.Print_Area" localSheetId="14">'106-ELETRICISTA DE INST.'!$A$1:$K$158</definedName>
    <definedName name="_xlnm.Print_Area" localSheetId="16">'107-INSPETOR DE ALUNO - 32h'!$A$1:$K$132</definedName>
    <definedName name="_xlnm.Print_Area" localSheetId="18">'108-INSPETOR DE ALUNO - 44h'!$A$1:$K$158</definedName>
    <definedName name="_xlnm.Print_Area" localSheetId="20">'109-MOTORISTA DE CAMINHÃO'!$A$1:$K$158</definedName>
    <definedName name="_xlnm.Print_Area" localSheetId="22">'110-OPERADOR DE MÁQ. COPIADORA'!$A$1:$K$158</definedName>
    <definedName name="_xlnm.Print_Area" localSheetId="24">'111-PEDREIRO'!$A$1:$K$158</definedName>
    <definedName name="_xlnm.Print_Area" localSheetId="26">'112-PINTOR DE OBRAS'!$A$1:$K$158</definedName>
    <definedName name="_xlnm.Print_Area" localSheetId="28">'113-TRABALHADOR AGROPECUÁRIO'!$A$1:$K$158</definedName>
    <definedName name="_xlnm.Print_Area" localSheetId="30">'114-TRATORISTA AGRÍCOLA'!$A$1:$K$158</definedName>
    <definedName name="_xlnm.Print_Area" localSheetId="32">'115-OPERADOR DE ETA'!$A$1:$K$158</definedName>
    <definedName name="_xlnm.Print_Area" localSheetId="0">'99-CONTÍNUO'!$A$1:$K$158</definedName>
    <definedName name="Excel_BuiltIn_Print_Area_1_2">#REF!</definedName>
    <definedName name="Excel_BuiltIn_Print_Area_2_2">#REF!</definedName>
    <definedName name="Teste">#REF!</definedName>
  </definedNames>
  <calcPr calcId="144525"/>
</workbook>
</file>

<file path=xl/sharedStrings.xml><?xml version="1.0" encoding="utf-8"?>
<sst xmlns="http://schemas.openxmlformats.org/spreadsheetml/2006/main" count="370">
  <si>
    <t>PLANILHA DE CUSTOS E FORMAÇÃO DE PREÇOS</t>
  </si>
  <si>
    <t xml:space="preserve">Processo nº: </t>
  </si>
  <si>
    <t>Razão Social:</t>
  </si>
  <si>
    <t xml:space="preserve">Pregão nº: </t>
  </si>
  <si>
    <t>CNPJ:</t>
  </si>
  <si>
    <t>DISCRIMINAÇÃO DOS SERVIÇOS (DADOS REFERENTES À CONTRATAÇÃO)</t>
  </si>
  <si>
    <t>INFORMAÇÕES E DADOS PARA CÁLCULO</t>
  </si>
  <si>
    <t>A</t>
  </si>
  <si>
    <t>Data de apresentação da proposta (dia/mês/ano)</t>
  </si>
  <si>
    <t>Informar a Data da Apresentação da Proposta</t>
  </si>
  <si>
    <t>B</t>
  </si>
  <si>
    <t>Município/ UF</t>
  </si>
  <si>
    <t>SÃO CRISTÓVÃO/SE</t>
  </si>
  <si>
    <t>C</t>
  </si>
  <si>
    <t>Ano Acordo, Convenção ou Sentença Normativa em Dissídio Coletivo</t>
  </si>
  <si>
    <t>SE000094/2023</t>
  </si>
  <si>
    <t>D</t>
  </si>
  <si>
    <t>Nº de meses de execução contratual</t>
  </si>
  <si>
    <t>IDENTIFICAÇÃO DO SERVIÇO</t>
  </si>
  <si>
    <t>GRUPO:____  ITEM:_____</t>
  </si>
  <si>
    <t>Unidade de medida</t>
  </si>
  <si>
    <t>Posto</t>
  </si>
  <si>
    <t>Carga horária:</t>
  </si>
  <si>
    <t>44 horas semanais</t>
  </si>
  <si>
    <t>MÃO-DE-OBRA  VINCULADA À EXECUÇÃO CONTRATUAL</t>
  </si>
  <si>
    <t>Dados complementares para composição dos custos referente à mão-de-obra</t>
  </si>
  <si>
    <t>Tipo do serviço</t>
  </si>
  <si>
    <t>APOIO ADMINISTRATIVO</t>
  </si>
  <si>
    <t>Classificação Brasileira de Ocupações (CBO)</t>
  </si>
  <si>
    <t>4122-05</t>
  </si>
  <si>
    <t>Salário Normativo da Categoria Profissional</t>
  </si>
  <si>
    <t xml:space="preserve">Categoria profissional </t>
  </si>
  <si>
    <t>CONTÍNUO</t>
  </si>
  <si>
    <t>Data base da categoria</t>
  </si>
  <si>
    <t>01/05/2023</t>
  </si>
  <si>
    <t>MÓDULO 01: COMPOSIÇÃO DA REMUNERAÇÃO</t>
  </si>
  <si>
    <t>Composição da remuneração</t>
  </si>
  <si>
    <t>Valor (R$)</t>
  </si>
  <si>
    <t>Salário base</t>
  </si>
  <si>
    <t>Adicional de periculosidade</t>
  </si>
  <si>
    <t>Possui?</t>
  </si>
  <si>
    <t>NÃO</t>
  </si>
  <si>
    <t>Porcentagem:</t>
  </si>
  <si>
    <t>Caso seja previsto este adicional, digitar "SIM" no campo F30 para o cálculo: Salário Base (Campo I29) * Porcentagem (Campo H30); caso não seja previsto, digitar "NÃO"</t>
  </si>
  <si>
    <t>Adicional de Insalubridade</t>
  </si>
  <si>
    <t>-</t>
  </si>
  <si>
    <t>Caso seja previsto este adicional, digitar "SIM" no campo F31 para o cálculo: Salário Mínimo (R$ 1.320,00) * Porcentagem (Campo H31) - conforme cláusula 22ª, §3º da CCT SE000003/2023; caso não seja previsto, digitar "NÃO"</t>
  </si>
  <si>
    <t>TOTAL DA REMUNERAÇÃO – BASE DE CÁLCULO PARA ENCARGOS TRABALHISTAS</t>
  </si>
  <si>
    <t>Soma dos Itens A a C</t>
  </si>
  <si>
    <t>MÓDULO 02: ENCARGOS E BENEFÍCIOS ANUAIS, MENSAIS E DIÁRIOS</t>
  </si>
  <si>
    <t>Submódulo 2.1 - 13º (décimo terceiro) salário e adicional de férias</t>
  </si>
  <si>
    <t>2.1</t>
  </si>
  <si>
    <t>13º salário e adicional de férias</t>
  </si>
  <si>
    <t>(%)</t>
  </si>
  <si>
    <t xml:space="preserve">13º salário </t>
  </si>
  <si>
    <r>
      <rPr>
        <sz val="10"/>
        <color rgb="FF333333"/>
        <rFont val="Arial"/>
        <charset val="134"/>
      </rPr>
      <t xml:space="preserve">Cálculo = 1/12 </t>
    </r>
    <r>
      <rPr>
        <sz val="10"/>
        <color rgb="FF333333"/>
        <rFont val="SimSun"/>
        <charset val="134"/>
      </rPr>
      <t>≅</t>
    </r>
    <r>
      <rPr>
        <sz val="10"/>
        <color rgb="FF333333"/>
        <rFont val="Arial"/>
        <charset val="134"/>
      </rPr>
      <t xml:space="preserve"> 8,33% (Campo I37) x Total da Remuneração (Campo I32)</t>
    </r>
  </si>
  <si>
    <t>Férias e Adicional de Férias</t>
  </si>
  <si>
    <t>Cálculo = 12,10% (Férias e Adicional de Férias) x Total da Remuneração (Campo I32)</t>
  </si>
  <si>
    <t xml:space="preserve">TOTAL </t>
  </si>
  <si>
    <t>Soma dos Itens A e B</t>
  </si>
  <si>
    <t>ATENÇÃO: Caso seja renovado o contrato, a partir do segundo ano, o percentual referente à alínea B (Férias e Adicional de Férias) será de 3,025% referente apenas ao adicional, haja vista que a rubrica Férias torna-se custo não renovável.</t>
  </si>
  <si>
    <r>
      <rPr>
        <sz val="10"/>
        <color rgb="FF333333"/>
        <rFont val="Arial"/>
        <charset val="134"/>
      </rPr>
      <t xml:space="preserve">Férias: 1 salário x (1/11) = 0,0909 </t>
    </r>
    <r>
      <rPr>
        <sz val="10"/>
        <color rgb="FF333333"/>
        <rFont val="SimSun"/>
        <charset val="134"/>
      </rPr>
      <t>≅</t>
    </r>
    <r>
      <rPr>
        <sz val="10"/>
        <color rgb="FF333333"/>
        <rFont val="Arial"/>
        <charset val="134"/>
      </rPr>
      <t xml:space="preserve"> 9,075%
Adicional de férias: (1 salário/3) x (1/11 meses) = 0,0303 </t>
    </r>
    <r>
      <rPr>
        <sz val="10"/>
        <color rgb="FF333333"/>
        <rFont val="SimSun"/>
        <charset val="134"/>
      </rPr>
      <t>≅</t>
    </r>
    <r>
      <rPr>
        <sz val="10"/>
        <color rgb="FF333333"/>
        <rFont val="Arial"/>
        <charset val="134"/>
      </rPr>
      <t xml:space="preserve"> 3,025%</t>
    </r>
  </si>
  <si>
    <t>Submódulo 2.2 - Encargos previdenciários (GPS), Fundo de Garantia por Tempo de Serviço (FGTS) e outras contribuições</t>
  </si>
  <si>
    <t>2.2</t>
  </si>
  <si>
    <t>GPS, FGTS e outras contribuições</t>
  </si>
  <si>
    <t>INSS</t>
  </si>
  <si>
    <t>Cálculo = Percentual Legal de 20% (Campo I44) x Total da Remuneração (Campo I32 + I39)</t>
  </si>
  <si>
    <t>Salário Educação</t>
  </si>
  <si>
    <t>Cálculo = Percentual Legal de 2,50% (Campo I45) x Total da Remuneração (Campo I32 + I39)</t>
  </si>
  <si>
    <t>Seguro Acidente do Trabalho (RATxFAP)</t>
  </si>
  <si>
    <t>RAT</t>
  </si>
  <si>
    <t>FAP</t>
  </si>
  <si>
    <t>Cálculo = Multiplicção dos Fatores RAT x FAP - Valor que poderá ser no máximo de 3% (Campo I46) x Total da Remuneração (Campo I32 + I39)</t>
  </si>
  <si>
    <t>SESC ou SESI</t>
  </si>
  <si>
    <t>Cálculo = Percentual Legal de 1,50% (Campo I47) x Total da Remuneração (Campo I32 + I39)</t>
  </si>
  <si>
    <t>E</t>
  </si>
  <si>
    <t>SENAI ou SENAC</t>
  </si>
  <si>
    <t>Cálculo = Percentual Legal de 1,00% (Campo I48) x Total da Remuneração (Campo I32 + I39)</t>
  </si>
  <si>
    <t>F</t>
  </si>
  <si>
    <t>SEBRAE</t>
  </si>
  <si>
    <t>Cálculo = Percentual Legal de 0,60% (Campo I49) x Total da Remuneração (Campo I32 + I39)</t>
  </si>
  <si>
    <t>G</t>
  </si>
  <si>
    <t>INCRA</t>
  </si>
  <si>
    <t>Cálculo = Percentual Legal de 0,20% (Campo I50) x Total da Remuneração (Campo I32 + I39)</t>
  </si>
  <si>
    <t>H</t>
  </si>
  <si>
    <t>FGTS</t>
  </si>
  <si>
    <t>Cálculo = Percentual Legal de 8,00% (Campo I51) x Total da Remuneração (Campo I32 + I39)</t>
  </si>
  <si>
    <t>TOTAL</t>
  </si>
  <si>
    <t>Soma dos Itens A a H</t>
  </si>
  <si>
    <t>ATENÇÃO: A empresa deverá comprovar o índice referente ao seu Fator Acidentário de Prevenção (FAP)</t>
  </si>
  <si>
    <t>Submódulo 2.3 - Benefícios Mensais e Diários</t>
  </si>
  <si>
    <t>2.3</t>
  </si>
  <si>
    <t>Benefícios Mensais e Diários</t>
  </si>
  <si>
    <t>Transporte - Custeio pelo Empregador</t>
  </si>
  <si>
    <t>Será fornecido?</t>
  </si>
  <si>
    <t>Valor</t>
  </si>
  <si>
    <t>Passagens</t>
  </si>
  <si>
    <t>Dias</t>
  </si>
  <si>
    <t>Desconto</t>
  </si>
  <si>
    <t>Caso não seja previsto Auxílio Transporte, digitar "NÃO" no Campo D58</t>
  </si>
  <si>
    <t>SIM</t>
  </si>
  <si>
    <t>Caso seja previsto Auxílio Transporte, digitar "SIM" no campo D58 para o cálculo: Valor Unitário da Passagem (Campo E58) x Quant. (Campo F58) x Total de Dias (Campo G58) - Desconto (6% do Total da Remuneração - Campo I29)</t>
  </si>
  <si>
    <t>Vale Refeição / Alimentação</t>
  </si>
  <si>
    <t>% de desconto</t>
  </si>
  <si>
    <t>Caso não seja previsto Auxílio Alimentaçõ/Refeição, digitar "NÃO" no Campo E60</t>
  </si>
  <si>
    <t>Caso seja previsto Auxílio Alimentação/Refeição, digitar "SIM" no campo E60 para o cálculo: Valor Unitário do Vale (Campo F60) x Total de Dias (Campo G60) - Desconto (Campo H60, verificar se há ou não desconto na CCT e aplicar)</t>
  </si>
  <si>
    <t>Assistência Social Familiar</t>
  </si>
  <si>
    <t>Clásula 11ª, parágrafo 4º do Termo Aditivo SE 000008/2023</t>
  </si>
  <si>
    <t>Benefício Social Familiar</t>
  </si>
  <si>
    <t>Cláusula 12ª, parágrafo 2º do Termo Aditivo SE000008/2023</t>
  </si>
  <si>
    <t>Soma dos Itens A a D</t>
  </si>
  <si>
    <t>QUADRO RESUMO DO MÓDULO 2 - ENCARGOS E BENEFÍCIOS ANUAIS, MENSAIS E DIÁRIOS</t>
  </si>
  <si>
    <t>Encargos e Benefícios Anuais, Mensais e Diários</t>
  </si>
  <si>
    <t>13º (décimo terceiro) Salário e Adicional de Férias</t>
  </si>
  <si>
    <t>Soma do Total do Módulo 2.1 extraída do Campo I39</t>
  </si>
  <si>
    <t>Soma do Total do Módulo 2.2 extraída do Campo J52</t>
  </si>
  <si>
    <t>Soma do Total do Módulo 2.3 extraída do Campo I63</t>
  </si>
  <si>
    <t>Soma dos Itens 2.1 + 2.2 + 2.3</t>
  </si>
  <si>
    <t xml:space="preserve">MÓDULO 03: PROVISÃO PARA RESCISÃO </t>
  </si>
  <si>
    <t>Provisão para Rescisão</t>
  </si>
  <si>
    <t>Aviso Prévio Indenizado</t>
  </si>
  <si>
    <t>Cálculo = Percentual do Campo I77 x Base de Cálculo (I32+I39+J51+I63)</t>
  </si>
  <si>
    <t>Incidência do FGTS sobre o Aviso Prévio Indenizado</t>
  </si>
  <si>
    <t>Como já há incidência do FGTS na base de cálculo do item anterior, este campo deverá ser zerado.</t>
  </si>
  <si>
    <t>Multa do FGTS sobre o Aviso Prévio Indenizado</t>
  </si>
  <si>
    <t>Cálculo = Percentual do Campo I79 x Remuneração (I32)</t>
  </si>
  <si>
    <t>Aviso Prévio Trabalhado</t>
  </si>
  <si>
    <t>Cálculo = Percentual do Campo I80 x Base de Cálculo (I32+I73)</t>
  </si>
  <si>
    <t>Incidência do FGTS sobre o Aviso Prévio Trabalhado</t>
  </si>
  <si>
    <t>Multa do FGTS sobre o Aviso Prévio Trabalhado</t>
  </si>
  <si>
    <t>Cálculo = Percentual do Campo I82 x Remuneração (I32)</t>
  </si>
  <si>
    <t>Soma dos Itens A a F</t>
  </si>
  <si>
    <t>MÓDULO 04: CUSTO DE REPOSIÇÃO DO PROFISSIONAL AUSENTE</t>
  </si>
  <si>
    <t>Submódulo 4.1 - Ausências Legais</t>
  </si>
  <si>
    <t>4.1</t>
  </si>
  <si>
    <t>Substituto nas Ausências Legais</t>
  </si>
  <si>
    <t>Substituto na Cobertura de Férias</t>
  </si>
  <si>
    <t>Cálculo = Percentual do Campo I88 x Base de Cálculo (I32+I73+I83)</t>
  </si>
  <si>
    <t>Substituto na Cobertura das Ausências Legais</t>
  </si>
  <si>
    <t>Cálculo = Percentual do Campo I89 x Base de Cálculo (I32+I73+I83)</t>
  </si>
  <si>
    <t>Substituto na Cobertura de Licença-Paternidade</t>
  </si>
  <si>
    <t>Cálculo = Percentual do Campo I90 x Base de Cálculo (I32+I73+I83)</t>
  </si>
  <si>
    <t>Substituto na Cobertura das Ausências por Acidente de Trabalho</t>
  </si>
  <si>
    <t>Cálculo = Percentual do Campo I91 x Base de Cálculo (I32+I73+I83)</t>
  </si>
  <si>
    <t>Substituto na Cobertura de Afastamento Maternidade</t>
  </si>
  <si>
    <t>Cálculo = Percentual do Campo I92 x Base de Cálculo (I32+I73+I83)</t>
  </si>
  <si>
    <t>Substituto na Cobertura de Outras Ausências (especificar)</t>
  </si>
  <si>
    <t>Cálculo = Percentual do Campo I93 x Base de Cálculo (I32+I73+I83)</t>
  </si>
  <si>
    <t>MÓDULO 05: INSUMOS DIVERSOS</t>
  </si>
  <si>
    <t>Insumos Diversos</t>
  </si>
  <si>
    <t>Uniformes ( custo mensal por empregado )</t>
  </si>
  <si>
    <t>Cálculo = Valor total dos uniformes / 12 meses</t>
  </si>
  <si>
    <t>Equipamentos (custo mensal por empregado)</t>
  </si>
  <si>
    <t>Cálculo = Valor total dos equipamentos / 12 meses</t>
  </si>
  <si>
    <t>MÓDULO 6: CUSTOS INDIRETOS, TRIBUTOS E LUCRO</t>
  </si>
  <si>
    <t>Custos Indiretos, Tributos e Lucro</t>
  </si>
  <si>
    <t>Custos indiretos</t>
  </si>
  <si>
    <t>Cálculo = % (Campo I104) x Módulo 1 a 5 (Campo I120)</t>
  </si>
  <si>
    <t>Lucro</t>
  </si>
  <si>
    <t>Cálculo = % (Campo I105) x Módulo 1 a 5 (Campo I120)</t>
  </si>
  <si>
    <t>Tributos</t>
  </si>
  <si>
    <t>C.1</t>
  </si>
  <si>
    <t>Tributos Federais</t>
  </si>
  <si>
    <t>PIS</t>
  </si>
  <si>
    <t>Cálculo = [(I120 + J104 + J105) / (1 - I110)] x I107</t>
  </si>
  <si>
    <t>C.2</t>
  </si>
  <si>
    <t>COFINS</t>
  </si>
  <si>
    <t>Cálculo = [(I120 + J104 + J105) / (1 - I110)] x I108</t>
  </si>
  <si>
    <t>C.3</t>
  </si>
  <si>
    <t>Tibutos Municipais</t>
  </si>
  <si>
    <t>ISS</t>
  </si>
  <si>
    <t>Cálculo = [(I120 + J104 + J105) / (1 - I110)] x I109</t>
  </si>
  <si>
    <t>Soma dos itens A a C</t>
  </si>
  <si>
    <t>QUADRO RESUMO DO CUSTO POR EMPREGADO</t>
  </si>
  <si>
    <t>Mão-de-obra vinculada  à execução contratual (valor por empregado)</t>
  </si>
  <si>
    <t>Módulo 1 - Composição da Remuneração</t>
  </si>
  <si>
    <t>Cálculo = Soma do Módulo 1 extraído do Campo I32</t>
  </si>
  <si>
    <t>Módulo 2 - Encargos e Benefícios Anuais, Mensais e Diários</t>
  </si>
  <si>
    <t>Cálculo = Soma do Módulo 2 extraído do Campo I73</t>
  </si>
  <si>
    <t>Módulo 3 - Provisão para rescisão</t>
  </si>
  <si>
    <t>Cálculo = Soma do Módulo 3 extraído do Campo I83</t>
  </si>
  <si>
    <t>Módulo 4 – Custo de Reposição do Profissional Ausente</t>
  </si>
  <si>
    <t>Cálculo = Soma do Módulo 4 extraído do Campo J94</t>
  </si>
  <si>
    <t>Módulo 5 – Insumos Diversos</t>
  </si>
  <si>
    <t>Cálculo = Soma do Módulo 5 extraído do Campo I100</t>
  </si>
  <si>
    <t>SUBTOTAL (A+B+C+D+E)</t>
  </si>
  <si>
    <t>Soma dos Itens A a E</t>
  </si>
  <si>
    <t>Módulo 6 – Custos indiretos, tributos e lucro</t>
  </si>
  <si>
    <t>Cálculo = Soma do Módulo 6 extraído do Campo J110</t>
  </si>
  <si>
    <t>VALOR TOTAL POR EMPREGADO</t>
  </si>
  <si>
    <t>Soma dos Itens A a E + F</t>
  </si>
  <si>
    <t>UNIFORMES</t>
  </si>
  <si>
    <t>ITEM</t>
  </si>
  <si>
    <t>DESCRIÇÃO</t>
  </si>
  <si>
    <t>QUANTIDADE</t>
  </si>
  <si>
    <t>UNID. MEDIDA</t>
  </si>
  <si>
    <t>VALOR UNIT. (R$)</t>
  </si>
  <si>
    <t>VALOR TOTAL (R$)</t>
  </si>
  <si>
    <t>Calça social, na cor usual da empresa, tamanho sob medida</t>
  </si>
  <si>
    <t>UNIDADE</t>
  </si>
  <si>
    <t>Camisa gola polo, manga curta com emblema da empresa, tamanho sob medida</t>
  </si>
  <si>
    <t>Sapato preto social</t>
  </si>
  <si>
    <t>PAR</t>
  </si>
  <si>
    <t>Crachá com cordão, foto e trazer impressa a informação “A serviço do IFS”</t>
  </si>
  <si>
    <t>TOTAL ANUAL</t>
  </si>
  <si>
    <t>TOTAL MENSAL</t>
  </si>
  <si>
    <t>5135-05</t>
  </si>
  <si>
    <t>AUXILIAR NOS SERVIÇOS DE ALIMENTAÇÃO</t>
  </si>
  <si>
    <t>Calça comprida brim, de elástico, na cor branca, tamanho sob medida</t>
  </si>
  <si>
    <t>Camisa brim, manga curta, na cor branca, tipo jaleco, com emblema da empresa, tamanho sob medida.</t>
  </si>
  <si>
    <t>Bota cano médio, em PVC, na cor branca</t>
  </si>
  <si>
    <t>EQUIPAMENTOS</t>
  </si>
  <si>
    <t>Avental em PVC branco, 1,20m x 0,70m</t>
  </si>
  <si>
    <t>Luva de segurança confeccionada em malha de aço inoxidável atóxico de cinco dedos</t>
  </si>
  <si>
    <t>Touca de TNT sanfonada descartável, cor branca, gramatura mínima de 20, com elástico</t>
  </si>
  <si>
    <t>CAIXA C/ 100</t>
  </si>
  <si>
    <t>Máscara cirúrgica descartável, cor branca</t>
  </si>
  <si>
    <t>CAIXA C/ 50</t>
  </si>
  <si>
    <t>Mangote confeccionado em lona para proteção dos braços</t>
  </si>
  <si>
    <t>7170-20</t>
  </si>
  <si>
    <t>SERVENTE DE OBRAS</t>
  </si>
  <si>
    <t>Macacão brim pesado manga curta, com emblema e na cor usual da empresa, tamanho sob medida</t>
  </si>
  <si>
    <t>Calçado de segurança de uso profissional tipo botina</t>
  </si>
  <si>
    <t>Capacete de Segurança, material polietileno de alta densidade, tipo II, aba frontal</t>
  </si>
  <si>
    <t>Óculos de Segurança em policarbonato, lente incolor</t>
  </si>
  <si>
    <t>Respirador descartável tipo peça semifacial filtrante para poeiras, névoas e fumos, classe PFF-2</t>
  </si>
  <si>
    <t>Protetor Auditivo de inserção tipo plug, atenuação mínima de 15 dB, NRRsf</t>
  </si>
  <si>
    <t>Luva de Segurança confeccionada em vaqueta</t>
  </si>
  <si>
    <t>Protetor Solar, bloqueador UVA/UVB, 120g, FPS mínimo de 30</t>
  </si>
  <si>
    <t>8414-56</t>
  </si>
  <si>
    <t>OPERADOR DE CÂMARAS FRIAS</t>
  </si>
  <si>
    <t>Uniforme para câmara fria, corpo inteiro, japona e calça, capaz de proteger tronco e membros do usuário em temperaturas baixíssimas</t>
  </si>
  <si>
    <t>Bota térmica, que garanta a proteção dos pés contra o frio e a umidade</t>
  </si>
  <si>
    <t>Capuz de segurança, tipo ninja, para proteção da cabeça e do pescoço contra o frio e a umidade</t>
  </si>
  <si>
    <t>Luva de segurança para proteção das mãos contra o frio e a umidade</t>
  </si>
  <si>
    <t>SÃO CRISTÕVÃO/SE</t>
  </si>
  <si>
    <t>7241-10</t>
  </si>
  <si>
    <t>ENCANADOR</t>
  </si>
  <si>
    <t>Bota de PVC, cano médio</t>
  </si>
  <si>
    <t>Luva de segurança confeccionada em vaqueta</t>
  </si>
  <si>
    <t>Luvas de PVC , cano longo</t>
  </si>
  <si>
    <t>7155-05</t>
  </si>
  <si>
    <t>CARPINTEIRO</t>
  </si>
  <si>
    <t>Capacete acoplado com protetor facial incolor</t>
  </si>
  <si>
    <t xml:space="preserve"> Avental de raspa de couro 1,00m x 0,60m</t>
  </si>
  <si>
    <t>Máscara respiratória para pós finos Pff1, respirador com válvula, elástico, clip nasal</t>
  </si>
  <si>
    <t>Manga de raspa de couro</t>
  </si>
  <si>
    <t>Luva neoprene</t>
  </si>
  <si>
    <t>Protetor Auditivo tipo concha</t>
  </si>
  <si>
    <t>5132-05</t>
  </si>
  <si>
    <t>COZINHEIRO</t>
  </si>
  <si>
    <t>7156-15</t>
  </si>
  <si>
    <t>ELETRICISTA DE INSTALAÇÕES</t>
  </si>
  <si>
    <t>Vestuário de segurança para eletricista, camisa e calça, cor azul ou cinza, conforme NR 10 para risco 1 e 2 com proteção para arco-elétrico e fogo repentino</t>
  </si>
  <si>
    <t xml:space="preserve"> </t>
  </si>
  <si>
    <t>Botina de segurança, solado bi densidade, isolante 0,6KV a 15 KV, sem cadarço, sem componentes metálicos e com biqueira de composite, para trabalhos em eletricidade (NBR 12576/92)</t>
  </si>
  <si>
    <t>Capacete de Segurança, material polietileno de alta densidade, tipo I, aba total, classe B</t>
  </si>
  <si>
    <t>Cinturão de segurança tipo paraquedista / abdominal, dois engates para posicionamento na cintura em aço</t>
  </si>
  <si>
    <t>Talabarte simples, sem posicionamento, em fita de poliéster, com conector dupla trava cm abertura mínima de 53mm</t>
  </si>
  <si>
    <t>Talabarte de segurança em Y, com absorvedor de energia, dotado de 3 (três) ganchos em aço forjado</t>
  </si>
  <si>
    <t>Dispositivo Trava-Quedas de segurança confeccionado em aço forjado e galvanizado, dotado de conector confeccionado de aço forjado com trava através de sistema de rosca. Deve ser utilizado em corda de 12mm</t>
  </si>
  <si>
    <t>Cabo de fibra sintética de 12mm de diâmetro</t>
  </si>
  <si>
    <t xml:space="preserve"> Luva isolante de borracha (AT), classe 2, de acordo com a tensão de máxima 17000V</t>
  </si>
  <si>
    <t>Luva de algodão, malha, pigmentada, tricotada com 04 fios</t>
  </si>
  <si>
    <t xml:space="preserve"> Luva de cobertura 30/40kV confeccionada em vaqueta na palma, dedos e dorso</t>
  </si>
  <si>
    <t>32 horas semanais - de 21h às 05h, de segunda à quinta, com intervalo de 1 hora de intrajornada concedida.</t>
  </si>
  <si>
    <t>O salário de R$ 1.320,00 (salário mínimo) considera uma jornada de trabalho de 44 horas semanais, como este cargo será de 30 horas semanais, matematicamente falando, consideraremos o salário base proporcional aos referidos R$ 1.320,00. A fórmula utilizada será: 32/44 ≅ 0,7272, o que equivale a aproxidamente 72% da jornada semanal normal de trabalho. Portanto, consideraremos o salário base de R$ 950,40 (72% de R$ 1.320,00).</t>
  </si>
  <si>
    <t>3341-10</t>
  </si>
  <si>
    <t>INSPETOR DE ALUNO DE ESCOLA PÚBLICA</t>
  </si>
  <si>
    <t xml:space="preserve">Cálculo do adicional noturno: 60 minutos divididos por 52,5 minutos = índice do adicional noturno (1,142851)
Total de horas noturnas computadas diariamente: 6 x 1,142851 = 6h 51 min noturnos
Total de horas noturnas computadas mensalmente: 6 x 1,142851 x 16,91 ≅ 116 horas noturnas
Consideraremos o mês médio composto por 16,91 dias, valor oriundo do cálculo por meio do qual foram considerados apenas os dias úteis, com exceção de todas as sextas-feiras, já que nessas não haverá labor. </t>
  </si>
  <si>
    <t>Adicional noturno</t>
  </si>
  <si>
    <t>Adicional de hora noturna reduzida</t>
  </si>
  <si>
    <r>
      <rPr>
        <sz val="10"/>
        <color rgb="FF333333"/>
        <rFont val="Arial"/>
        <charset val="134"/>
      </rPr>
      <t xml:space="preserve">Cálculo da hora noturna reduzida = (I29+I30) </t>
    </r>
    <r>
      <rPr>
        <sz val="10"/>
        <color rgb="FF333333"/>
        <rFont val="Calibri"/>
        <charset val="134"/>
      </rPr>
      <t>÷</t>
    </r>
    <r>
      <rPr>
        <sz val="10"/>
        <color rgb="FF333333"/>
        <rFont val="Arial"/>
        <charset val="134"/>
      </rPr>
      <t xml:space="preserve"> 220 horas x 14,8 x percentual de 150%, onde 14,8 se refere à quantidade de adicionais de horas noturnas realizadas ao longo do mês: (52 minutos ÷ 60) x mês médio (16,91 dias)</t>
    </r>
  </si>
  <si>
    <t>Caso seja previsto este adicional, digitar "SIM" no campo F32 para o cálculo: Salário Base (Campo I29) * Porcentagem (Campo H32); caso não seja previsto, digitar "NÃO"</t>
  </si>
  <si>
    <t>Caso seja previsto este adicional, digitar "SIM" no campo F33 para o cálculo: Salário Mínimo (R$ 1.320,00) * Porcentagem (Campo H33) - conforme cláusula 22ª, §3º da CCT SE000003/2023; caso não seja previsto, digitar "NÃO"</t>
  </si>
  <si>
    <r>
      <rPr>
        <sz val="10"/>
        <color rgb="FF333333"/>
        <rFont val="Arial"/>
        <charset val="134"/>
      </rPr>
      <t xml:space="preserve">Cálculo = 1/12 </t>
    </r>
    <r>
      <rPr>
        <sz val="10"/>
        <color rgb="FF333333"/>
        <rFont val="SimSun"/>
        <charset val="134"/>
      </rPr>
      <t>≅</t>
    </r>
    <r>
      <rPr>
        <sz val="10"/>
        <color rgb="FF333333"/>
        <rFont val="Arial"/>
        <charset val="134"/>
      </rPr>
      <t xml:space="preserve"> 8,33% (Campo I39) x Total da Remuneração (Campo I34)</t>
    </r>
  </si>
  <si>
    <t>Cálculo = 12,10% (Férias e Adicional de Férias) x Total da Remuneração (Campo I34)</t>
  </si>
  <si>
    <t>Cálculo = Percentual Legal de 20% (Campo I46) x Total da Remuneração (Campo I34 + I41)</t>
  </si>
  <si>
    <t>Cálculo = Percentual Legal de 2,50% (Campo I47) x Total da Remuneração (Campo I34 + I41)</t>
  </si>
  <si>
    <t>Cálculo = Multiplicção dos Fatores RAT x FAP - Valor que poderá ser no máximo de 3% (Campo I48) x Total da Remuneração (Campo I34 + I41)</t>
  </si>
  <si>
    <t>Cálculo = Percentual Legal de 1,50% (Campo I49) x Total da Remuneração (Campo I34 + I41)</t>
  </si>
  <si>
    <t>Cálculo = Percentual Legal de 1,00% (Campo I50) x Total da Remuneração (Campo I34 + I41)</t>
  </si>
  <si>
    <t>Cálculo = Percentual Legal de 0,60% (Campo I51) x Total da Remuneração (Campo I34 + I41)</t>
  </si>
  <si>
    <t>Cálculo = Percentual Legal de 0,20% (Campo I52) x Total da Remuneração (Campo I34 + I41)</t>
  </si>
  <si>
    <t>Cálculo = Percentual Legal de 8,00% (Campo I53) x Total da Remuneração (Campo I34 + I41)</t>
  </si>
  <si>
    <t>Caso não seja previsto Auxílio Transporte, digitar "NÃO" no Campo D60</t>
  </si>
  <si>
    <t>Caso seja previsto Auxílio Transporte, digitar "SIM" no campo D60 para o cálculo: Valor Unitário da Passagem (Campo E60) x Quant. (Campo F60) x Total de Dias (Campo G60) - Desconto (6% do Total da Remuneração - Campo I29)</t>
  </si>
  <si>
    <t>Caso não seja previsto Auxílio Alimentaçõ/Refeição, digitar "NÃO" no Campo E62</t>
  </si>
  <si>
    <t>Caso seja previsto Auxílio Alimentação/Refeição, digitar "SIM" no campo E62 para o cálculo: Valor Unitário do Vale (Campo F62) x Total de Dias (Campo G62) - Desconto (Campo H62, verificar se há ou não desconto na CCT e aplicar)</t>
  </si>
  <si>
    <t>Soma do Total do Módulo 2.1 extraída do Campo I41</t>
  </si>
  <si>
    <t>Soma do Total do Módulo 2.2 extraída do Campo J54</t>
  </si>
  <si>
    <t>Soma do Total do Módulo 2.3 extraída do Campo I65</t>
  </si>
  <si>
    <t>Cálculo = Percentual do Campo I79 x Base de Cálculo (I34+I41+J53+I65)</t>
  </si>
  <si>
    <t>Cálculo = Percentual do Campo I80 x Remuneração (I34)</t>
  </si>
  <si>
    <t>Cálculo = Percentual do Campo I82 x Base de Cálculo (I34+I75)</t>
  </si>
  <si>
    <t>Cálculo = Percentual do Campo I83 x Remuneração (I34)</t>
  </si>
  <si>
    <t>Cálculo = Percentual do Campo I90 x Base de Cálculo (I34+I75+I85)</t>
  </si>
  <si>
    <t>Cálculo = Percentual do Campo I91 x Base de Cálculo (I34+I75+I85)</t>
  </si>
  <si>
    <t>Cálculo = Percentual do Campo I92 x Base de Cálculo (I34+I75+I85)</t>
  </si>
  <si>
    <t>Cálculo = Percentual do Campo I93 x Base de Cálculo (I34+I75+I85)</t>
  </si>
  <si>
    <t>Cálculo = Percentual do Campo I94 x Base de Cálculo (I34+I75+I85)</t>
  </si>
  <si>
    <t>Cálculo = Percentual do Campo I95 x Base de Cálculo (I34+I75+I85)</t>
  </si>
  <si>
    <t>Cálculo = % (Campo I106) x Módulo 1 a 5 (Campo I122)</t>
  </si>
  <si>
    <t>Cálculo = % (Campo I107) x Módulo 1 a 5 (Campo I122)</t>
  </si>
  <si>
    <t>Cálculo = [(I122 + J106 + J107) / (1 - I112)] x I109</t>
  </si>
  <si>
    <t>Cálculo = [(I122 + J106 + J107) / (1 - I112)] x I110</t>
  </si>
  <si>
    <t>Cálculo = [(I122 + J106 + J107) / (1 - I112)] x I111</t>
  </si>
  <si>
    <t>Cálculo = Soma do Módulo 1 extraído do Campo I34</t>
  </si>
  <si>
    <t>Cálculo = Soma do Módulo 2 extraído do Campo I75</t>
  </si>
  <si>
    <t>Cálculo = Soma do Módulo 3 extraído do Campo I85</t>
  </si>
  <si>
    <t>Cálculo = Soma do Módulo 4 extraído do Campo J96</t>
  </si>
  <si>
    <t>Cálculo = Soma do Módulo 5 extraído do Campo I102</t>
  </si>
  <si>
    <t>Cálculo = Soma do Módulo 6 extraído do Campo J112</t>
  </si>
  <si>
    <t>7825-10</t>
  </si>
  <si>
    <t>MOTORISTA DE CAMINHÃO</t>
  </si>
  <si>
    <t>4151-30</t>
  </si>
  <si>
    <t>OPERADOR DE MÁQUINA COPIADORA</t>
  </si>
  <si>
    <t>7152-10</t>
  </si>
  <si>
    <t>PEDREIRO</t>
  </si>
  <si>
    <t>7166-10</t>
  </si>
  <si>
    <t>PINTOR DE OBRAS</t>
  </si>
  <si>
    <t>Capacete de Segurança, material polietileno de alta densidade, tipo II, aba frontal, classe B</t>
  </si>
  <si>
    <t>Respirador reutilizável tipo peça semifacial com dois filtros, deve ser usado com cartuchos e filtros multigases</t>
  </si>
  <si>
    <t>6210-05</t>
  </si>
  <si>
    <t>TRABALHADOR AGROPECUÁRIO EM GERAL</t>
  </si>
  <si>
    <t>Calça comprida, brim, de elástico, na cor usual da empresa, tamanho sob medida</t>
  </si>
  <si>
    <t>Camisa manga longa, tecido em brim, com emblema e na cor usual da empresa, tamanho sob medida</t>
  </si>
  <si>
    <t>Bota vaqueiro</t>
  </si>
  <si>
    <t>Boné confeccionado em helanca, tipo touca árabe</t>
  </si>
  <si>
    <t>Cinta ergonômica abdominal com suspensório</t>
  </si>
  <si>
    <t>Óculos de Segurança com armação e lente em policarbonato, lente fumê com proteção lateral</t>
  </si>
  <si>
    <t>Luva de segurança confeccionada em Neoprene, forrada em algodão flocado, cano de 30cm</t>
  </si>
  <si>
    <t>Perneira de couro sintético</t>
  </si>
  <si>
    <t>6410-15</t>
  </si>
  <si>
    <t>TRATORISTA AGRÍCOLA</t>
  </si>
  <si>
    <t>Macacão brim, manga comprida, com emblema e na cor usual da empresa, tamanho sob medida</t>
  </si>
  <si>
    <t>Bota de borracha, PVC, cano longo</t>
  </si>
  <si>
    <t>Vestuário de segurança para aplicação de defensivos agrícolas, confeccionado em tecido tipo tela, com mínimo de 65% algodão e 35% poliéster, com tratamento hidro-repelente</t>
  </si>
  <si>
    <t>12 horas diurnas, de segunda à domingo, incluindo feriados, em turnos de 12 x 36.</t>
  </si>
  <si>
    <t>8623-05</t>
  </si>
  <si>
    <t>OPERADOR DE ESTAÇÃO DE TRATAMENTO DE ÁGUA E EFLUENTES</t>
  </si>
  <si>
    <t>Óculos de Segurança com armação e lente em policarbonato, lente incolor com proteção lateral</t>
  </si>
  <si>
    <t>Macacão de segurança para saneamento, confeccionado em tecido sintético (trevira) com bota e luva acoplada</t>
  </si>
  <si>
    <t>RESUMO GERAL</t>
  </si>
  <si>
    <t>UND.</t>
  </si>
  <si>
    <t>QUANT.</t>
  </si>
  <si>
    <t>VALOR UNITÁRIO</t>
  </si>
  <si>
    <t>VALOR ANUAL POR POSTO</t>
  </si>
  <si>
    <t>VALOR TOTAL</t>
  </si>
  <si>
    <t>Serviços de Apoio Administrativo – Contínuo</t>
  </si>
  <si>
    <t>POSTO</t>
  </si>
  <si>
    <t>Serviços de Apoio Administrativo – Auxiliar nos Seviços de Alimentação</t>
  </si>
  <si>
    <t>Serviços de Apoio Administrativo – Servente de Obras</t>
  </si>
  <si>
    <t>Serviços de Apoio Administrativo - Operador de Câmara Fria</t>
  </si>
  <si>
    <t>Serviços de Apoio Administrativo – Encanador</t>
  </si>
  <si>
    <t>Serviços de Apoio Administrativo – Carpinteiro</t>
  </si>
  <si>
    <t>Serviços de Apoio Administrativo – Cozinheiro</t>
  </si>
  <si>
    <t>Serviços de Apoio Administrativo - Eletricista de Instalações</t>
  </si>
  <si>
    <t>Serviços de Apoio Administrativo - Inspetor de Aluno de Escola Pública - Jornada de 32H</t>
  </si>
  <si>
    <t>Serviços de Apoio Administrativo - Inspetor de Aluno de Escola Pública - Jornada de 44H</t>
  </si>
  <si>
    <t>Serviços de Apoio Administrativo - Motorista de Caminhão (Categoria D)</t>
  </si>
  <si>
    <t>Serviços de Apoio Administrativo - Operador de Máquina Copiadora</t>
  </si>
  <si>
    <t>Serviços de Apoio Administrativo - Pedreiro</t>
  </si>
  <si>
    <t>Serviços de Apoio Administrativo - Pintor de Obras</t>
  </si>
  <si>
    <t>Serviços de Apoio Administrativo - Trabalhador Agropecuário em Geral</t>
  </si>
  <si>
    <t>Serviços de Apoio Administrativo -Tratorista Agrícola</t>
  </si>
  <si>
    <t>Serviços de Apoio Administrativo - Operador de Estação de Tratamento de Água e Efluentes</t>
  </si>
  <si>
    <t>Pagamento de Diárias</t>
  </si>
  <si>
    <t>SERVIÇO</t>
  </si>
  <si>
    <t>TOTAL MENSAL E ANUAL</t>
  </si>
</sst>
</file>

<file path=xl/styles.xml><?xml version="1.0" encoding="utf-8"?>
<styleSheet xmlns="http://schemas.openxmlformats.org/spreadsheetml/2006/main">
  <numFmts count="12">
    <numFmt numFmtId="42" formatCode="_(&quot;$&quot;* #,##0_);_(&quot;$&quot;* \(#,##0\);_(&quot;$&quot;* &quot;-&quot;_);_(@_)"/>
    <numFmt numFmtId="176" formatCode="d\-mmm\-yyyy"/>
    <numFmt numFmtId="177" formatCode="_ * #,##0_ ;_ * \-#,##0_ ;_ * &quot;-&quot;_ ;_ @_ "/>
    <numFmt numFmtId="178" formatCode="_ * #,##0.00_ ;_ * \-#,##0.00_ ;_ * &quot;-&quot;??_ ;_ @_ "/>
    <numFmt numFmtId="179" formatCode="_-&quot;R$&quot;\ * #,##0.00_-;\-&quot;R$&quot;\ * #,##0.00_-;_-&quot;R$&quot;\ * &quot;-&quot;??_-;_-@_-"/>
    <numFmt numFmtId="180" formatCode="0.0"/>
    <numFmt numFmtId="181" formatCode="0.0000"/>
    <numFmt numFmtId="182" formatCode="_-&quot;R$ &quot;* #,##0.00_-;&quot;-R$ &quot;* #,##0.00_-;_-&quot;R$ &quot;* \-??_-;_-@"/>
    <numFmt numFmtId="183" formatCode="&quot;R$ &quot;#,##0.00"/>
    <numFmt numFmtId="184" formatCode="_-* #,##0.00_-;\-* #,##0.00_-;_-* \-??_-;_-@"/>
    <numFmt numFmtId="185" formatCode="_(&quot;R$ &quot;* #,##0.00_);_(&quot;R$ &quot;* \(#,##0.00\);_(&quot;R$ &quot;* \-??_);_(@_)"/>
    <numFmt numFmtId="186" formatCode="_-* #,##0.000_-;\-* #,##0.000_-;_-* \-??_-;_-@"/>
  </numFmts>
  <fonts count="44"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color rgb="FF333333"/>
      <name val="Arial"/>
      <charset val="134"/>
    </font>
    <font>
      <b/>
      <sz val="12"/>
      <color rgb="FF333333"/>
      <name val="Arial"/>
      <charset val="134"/>
    </font>
    <font>
      <b/>
      <sz val="10"/>
      <color rgb="FF333333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rgb="FF333333"/>
      <name val="Calibri"/>
      <charset val="134"/>
    </font>
    <font>
      <b/>
      <sz val="10"/>
      <color rgb="FFD9D9D9"/>
      <name val="Arial"/>
      <charset val="134"/>
    </font>
    <font>
      <sz val="9"/>
      <color rgb="FF333333"/>
      <name val="Arial"/>
      <charset val="134"/>
    </font>
    <font>
      <sz val="10"/>
      <color rgb="FFFF6600"/>
      <name val="Arial"/>
      <charset val="134"/>
    </font>
    <font>
      <b/>
      <sz val="9"/>
      <color theme="1"/>
      <name val="Arial"/>
      <charset val="134"/>
    </font>
    <font>
      <i/>
      <sz val="9"/>
      <color theme="1"/>
      <name val="Arial"/>
      <charset val="134"/>
    </font>
    <font>
      <sz val="9"/>
      <color theme="1"/>
      <name val="Arial"/>
      <charset val="134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0"/>
      <color rgb="FF333333"/>
      <name val="SimSun"/>
      <charset val="134"/>
    </font>
    <font>
      <sz val="10"/>
      <color rgb="FF333333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8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28" fillId="14" borderId="35" applyNumberFormat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9" fontId="27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30" borderId="40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25" borderId="36" applyNumberFormat="0" applyAlignment="0" applyProtection="0">
      <alignment vertical="center"/>
    </xf>
    <xf numFmtId="0" fontId="41" fillId="16" borderId="41" applyNumberFormat="0" applyAlignment="0" applyProtection="0">
      <alignment vertical="center"/>
    </xf>
    <xf numFmtId="0" fontId="29" fillId="16" borderId="36" applyNumberFormat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</cellStyleXfs>
  <cellXfs count="18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0" fillId="0" borderId="0" xfId="9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1" fillId="0" borderId="6" xfId="9" applyFont="1" applyBorder="1" applyAlignment="1">
      <alignment horizontal="center" vertical="center" wrapText="1"/>
    </xf>
    <xf numFmtId="179" fontId="1" fillId="0" borderId="7" xfId="9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9" fontId="0" fillId="0" borderId="10" xfId="9" applyFont="1" applyFill="1" applyBorder="1" applyAlignment="1">
      <alignment horizontal="center" vertical="center" wrapText="1"/>
    </xf>
    <xf numFmtId="179" fontId="0" fillId="0" borderId="11" xfId="9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9" fontId="0" fillId="0" borderId="13" xfId="9" applyFont="1" applyFill="1" applyBorder="1" applyAlignment="1">
      <alignment horizontal="center" vertical="center" wrapText="1"/>
    </xf>
    <xf numFmtId="179" fontId="0" fillId="0" borderId="14" xfId="9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179" fontId="2" fillId="2" borderId="17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0" fillId="0" borderId="0" xfId="9" applyFont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79" fontId="5" fillId="4" borderId="22" xfId="9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79" fontId="7" fillId="5" borderId="22" xfId="9" applyFont="1" applyFill="1" applyBorder="1" applyAlignment="1">
      <alignment horizontal="center" vertical="center"/>
    </xf>
    <xf numFmtId="179" fontId="7" fillId="0" borderId="22" xfId="9" applyFont="1" applyBorder="1" applyAlignment="1">
      <alignment horizontal="center" vertical="center"/>
    </xf>
    <xf numFmtId="179" fontId="7" fillId="5" borderId="21" xfId="9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 vertical="center"/>
    </xf>
    <xf numFmtId="0" fontId="4" fillId="0" borderId="24" xfId="0" applyFont="1" applyBorder="1"/>
    <xf numFmtId="0" fontId="10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left"/>
    </xf>
    <xf numFmtId="0" fontId="11" fillId="6" borderId="0" xfId="0" applyFont="1" applyFill="1" applyBorder="1"/>
    <xf numFmtId="0" fontId="12" fillId="5" borderId="0" xfId="0" applyFont="1" applyFill="1" applyBorder="1" applyAlignment="1">
      <alignment horizontal="center"/>
    </xf>
    <xf numFmtId="17" fontId="8" fillId="5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left"/>
    </xf>
    <xf numFmtId="0" fontId="8" fillId="6" borderId="20" xfId="0" applyFont="1" applyFill="1" applyBorder="1" applyAlignment="1">
      <alignment horizontal="left"/>
    </xf>
    <xf numFmtId="0" fontId="8" fillId="6" borderId="21" xfId="0" applyFont="1" applyFill="1" applyBorder="1" applyAlignment="1">
      <alignment horizontal="left"/>
    </xf>
    <xf numFmtId="176" fontId="8" fillId="5" borderId="19" xfId="0" applyNumberFormat="1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5" borderId="19" xfId="0" applyFont="1" applyFill="1" applyBorder="1" applyAlignment="1">
      <alignment horizontal="center"/>
    </xf>
    <xf numFmtId="0" fontId="8" fillId="6" borderId="19" xfId="0" applyFont="1" applyFill="1" applyBorder="1"/>
    <xf numFmtId="0" fontId="8" fillId="6" borderId="20" xfId="0" applyFont="1" applyFill="1" applyBorder="1"/>
    <xf numFmtId="0" fontId="10" fillId="6" borderId="25" xfId="0" applyFont="1" applyFill="1" applyBorder="1" applyAlignment="1">
      <alignment horizontal="center"/>
    </xf>
    <xf numFmtId="0" fontId="4" fillId="0" borderId="25" xfId="0" applyFont="1" applyBorder="1"/>
    <xf numFmtId="0" fontId="10" fillId="5" borderId="19" xfId="0" applyFont="1" applyFill="1" applyBorder="1" applyAlignment="1">
      <alignment horizontal="center"/>
    </xf>
    <xf numFmtId="0" fontId="4" fillId="0" borderId="20" xfId="0" applyFont="1" applyBorder="1"/>
    <xf numFmtId="0" fontId="8" fillId="6" borderId="20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26" xfId="0" applyFont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left"/>
    </xf>
    <xf numFmtId="0" fontId="10" fillId="7" borderId="20" xfId="0" applyFont="1" applyFill="1" applyBorder="1" applyAlignment="1">
      <alignment horizontal="left"/>
    </xf>
    <xf numFmtId="0" fontId="10" fillId="7" borderId="21" xfId="0" applyFont="1" applyFill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8" fillId="6" borderId="22" xfId="0" applyFont="1" applyFill="1" applyBorder="1"/>
    <xf numFmtId="0" fontId="13" fillId="0" borderId="22" xfId="0" applyFont="1" applyBorder="1"/>
    <xf numFmtId="9" fontId="8" fillId="6" borderId="22" xfId="0" applyNumberFormat="1" applyFont="1" applyFill="1" applyBorder="1"/>
    <xf numFmtId="0" fontId="13" fillId="0" borderId="0" xfId="0" applyFont="1"/>
    <xf numFmtId="0" fontId="4" fillId="0" borderId="21" xfId="0" applyFont="1" applyBorder="1"/>
    <xf numFmtId="0" fontId="14" fillId="8" borderId="19" xfId="0" applyFont="1" applyFill="1" applyBorder="1" applyAlignment="1">
      <alignment horizontal="center" wrapText="1"/>
    </xf>
    <xf numFmtId="0" fontId="8" fillId="0" borderId="20" xfId="0" applyFont="1" applyBorder="1" applyAlignment="1">
      <alignment horizontal="center"/>
    </xf>
    <xf numFmtId="0" fontId="10" fillId="7" borderId="19" xfId="0" applyFont="1" applyFill="1" applyBorder="1" applyAlignment="1">
      <alignment horizontal="center" wrapText="1"/>
    </xf>
    <xf numFmtId="0" fontId="12" fillId="0" borderId="19" xfId="0" applyFont="1" applyBorder="1" applyAlignment="1">
      <alignment horizontal="left"/>
    </xf>
    <xf numFmtId="180" fontId="12" fillId="5" borderId="22" xfId="0" applyNumberFormat="1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181" fontId="12" fillId="5" borderId="22" xfId="0" applyNumberFormat="1" applyFont="1" applyFill="1" applyBorder="1" applyAlignment="1">
      <alignment horizontal="center"/>
    </xf>
    <xf numFmtId="0" fontId="14" fillId="8" borderId="19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4" fillId="0" borderId="28" xfId="0" applyFont="1" applyBorder="1"/>
    <xf numFmtId="0" fontId="8" fillId="5" borderId="22" xfId="0" applyFont="1" applyFill="1" applyBorder="1" applyAlignment="1">
      <alignment horizontal="center"/>
    </xf>
    <xf numFmtId="182" fontId="8" fillId="5" borderId="22" xfId="0" applyNumberFormat="1" applyFont="1" applyFill="1" applyBorder="1"/>
    <xf numFmtId="182" fontId="8" fillId="0" borderId="22" xfId="0" applyNumberFormat="1" applyFont="1" applyBorder="1"/>
    <xf numFmtId="0" fontId="8" fillId="0" borderId="22" xfId="0" applyFont="1" applyBorder="1" applyAlignment="1">
      <alignment horizontal="center" vertical="center"/>
    </xf>
    <xf numFmtId="9" fontId="13" fillId="5" borderId="22" xfId="0" applyNumberFormat="1" applyFont="1" applyFill="1" applyBorder="1" applyAlignment="1">
      <alignment horizontal="center"/>
    </xf>
    <xf numFmtId="0" fontId="8" fillId="5" borderId="19" xfId="0" applyFont="1" applyFill="1" applyBorder="1" applyAlignment="1">
      <alignment horizontal="left" vertical="center" wrapText="1"/>
    </xf>
    <xf numFmtId="0" fontId="4" fillId="0" borderId="29" xfId="0" applyFont="1" applyBorder="1"/>
    <xf numFmtId="0" fontId="10" fillId="6" borderId="0" xfId="0" applyFont="1" applyFill="1" applyBorder="1"/>
    <xf numFmtId="0" fontId="15" fillId="0" borderId="19" xfId="0" applyFont="1" applyBorder="1" applyAlignment="1">
      <alignment horizontal="center"/>
    </xf>
    <xf numFmtId="183" fontId="8" fillId="5" borderId="19" xfId="0" applyNumberFormat="1" applyFont="1" applyFill="1" applyBorder="1" applyAlignment="1">
      <alignment horizontal="center"/>
    </xf>
    <xf numFmtId="0" fontId="15" fillId="0" borderId="19" xfId="0" applyFont="1" applyBorder="1" applyAlignment="1">
      <alignment horizontal="center" wrapText="1"/>
    </xf>
    <xf numFmtId="182" fontId="8" fillId="6" borderId="0" xfId="0" applyNumberFormat="1" applyFont="1" applyFill="1" applyBorder="1"/>
    <xf numFmtId="49" fontId="8" fillId="5" borderId="19" xfId="0" applyNumberFormat="1" applyFont="1" applyFill="1" applyBorder="1" applyAlignment="1">
      <alignment horizontal="center"/>
    </xf>
    <xf numFmtId="183" fontId="10" fillId="7" borderId="19" xfId="0" applyNumberFormat="1" applyFont="1" applyFill="1" applyBorder="1" applyAlignment="1">
      <alignment horizontal="center"/>
    </xf>
    <xf numFmtId="182" fontId="12" fillId="0" borderId="19" xfId="0" applyNumberFormat="1" applyFont="1" applyBorder="1" applyAlignment="1">
      <alignment horizontal="center"/>
    </xf>
    <xf numFmtId="0" fontId="16" fillId="6" borderId="0" xfId="0" applyFont="1" applyFill="1" applyBorder="1"/>
    <xf numFmtId="0" fontId="8" fillId="6" borderId="0" xfId="0" applyFont="1" applyFill="1" applyBorder="1" applyAlignment="1">
      <alignment horizontal="left"/>
    </xf>
    <xf numFmtId="182" fontId="10" fillId="7" borderId="19" xfId="0" applyNumberFormat="1" applyFont="1" applyFill="1" applyBorder="1" applyAlignment="1">
      <alignment horizontal="center"/>
    </xf>
    <xf numFmtId="0" fontId="16" fillId="6" borderId="0" xfId="0" applyFont="1" applyFill="1" applyBorder="1" applyAlignment="1">
      <alignment horizontal="left"/>
    </xf>
    <xf numFmtId="0" fontId="10" fillId="7" borderId="22" xfId="0" applyFont="1" applyFill="1" applyBorder="1"/>
    <xf numFmtId="10" fontId="8" fillId="0" borderId="22" xfId="0" applyNumberFormat="1" applyFont="1" applyBorder="1" applyAlignment="1">
      <alignment horizontal="center"/>
    </xf>
    <xf numFmtId="182" fontId="8" fillId="0" borderId="22" xfId="0" applyNumberFormat="1" applyFont="1" applyBorder="1" applyAlignment="1">
      <alignment horizontal="center"/>
    </xf>
    <xf numFmtId="0" fontId="8" fillId="6" borderId="0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5" borderId="22" xfId="0" applyNumberFormat="1" applyFont="1" applyFill="1" applyBorder="1" applyAlignment="1">
      <alignment horizontal="center"/>
    </xf>
    <xf numFmtId="182" fontId="8" fillId="0" borderId="22" xfId="0" applyNumberFormat="1" applyFont="1" applyBorder="1" applyAlignment="1">
      <alignment horizontal="left"/>
    </xf>
    <xf numFmtId="184" fontId="8" fillId="6" borderId="0" xfId="0" applyNumberFormat="1" applyFont="1" applyFill="1" applyBorder="1"/>
    <xf numFmtId="10" fontId="8" fillId="5" borderId="0" xfId="0" applyNumberFormat="1" applyFont="1" applyFill="1" applyBorder="1" applyAlignment="1">
      <alignment horizontal="center"/>
    </xf>
    <xf numFmtId="10" fontId="10" fillId="7" borderId="22" xfId="0" applyNumberFormat="1" applyFont="1" applyFill="1" applyBorder="1" applyAlignment="1">
      <alignment horizontal="center"/>
    </xf>
    <xf numFmtId="182" fontId="10" fillId="7" borderId="22" xfId="0" applyNumberFormat="1" applyFont="1" applyFill="1" applyBorder="1" applyAlignment="1">
      <alignment horizontal="left"/>
    </xf>
    <xf numFmtId="182" fontId="11" fillId="6" borderId="30" xfId="0" applyNumberFormat="1" applyFont="1" applyFill="1" applyBorder="1" applyAlignment="1">
      <alignment horizontal="center" vertical="center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182" fontId="11" fillId="5" borderId="19" xfId="0" applyNumberFormat="1" applyFont="1" applyFill="1" applyBorder="1" applyAlignment="1">
      <alignment horizontal="center"/>
    </xf>
    <xf numFmtId="0" fontId="17" fillId="9" borderId="0" xfId="0" applyFont="1" applyFill="1" applyBorder="1" applyAlignment="1">
      <alignment horizontal="center"/>
    </xf>
    <xf numFmtId="0" fontId="18" fillId="6" borderId="0" xfId="0" applyFont="1" applyFill="1" applyBorder="1"/>
    <xf numFmtId="185" fontId="11" fillId="6" borderId="0" xfId="0" applyNumberFormat="1" applyFont="1" applyFill="1" applyBorder="1" applyAlignment="1">
      <alignment horizontal="center"/>
    </xf>
    <xf numFmtId="0" fontId="18" fillId="6" borderId="0" xfId="0" applyFont="1" applyFill="1" applyBorder="1" applyAlignment="1">
      <alignment horizontal="center"/>
    </xf>
    <xf numFmtId="0" fontId="18" fillId="6" borderId="0" xfId="0" applyFont="1" applyFill="1" applyBorder="1" applyAlignment="1">
      <alignment horizontal="left"/>
    </xf>
    <xf numFmtId="0" fontId="17" fillId="6" borderId="0" xfId="0" applyFont="1" applyFill="1" applyBorder="1" applyAlignment="1">
      <alignment horizontal="right"/>
    </xf>
    <xf numFmtId="186" fontId="17" fillId="6" borderId="0" xfId="0" applyNumberFormat="1" applyFont="1" applyFill="1" applyBorder="1" applyAlignment="1">
      <alignment horizontal="right"/>
    </xf>
    <xf numFmtId="185" fontId="11" fillId="6" borderId="0" xfId="0" applyNumberFormat="1" applyFont="1" applyFill="1" applyBorder="1"/>
    <xf numFmtId="0" fontId="19" fillId="6" borderId="0" xfId="0" applyFont="1" applyFill="1" applyBorder="1"/>
    <xf numFmtId="0" fontId="11" fillId="6" borderId="0" xfId="0" applyFont="1" applyFill="1" applyBorder="1" applyAlignment="1">
      <alignment horizontal="center"/>
    </xf>
    <xf numFmtId="0" fontId="12" fillId="6" borderId="25" xfId="0" applyFont="1" applyFill="1" applyBorder="1" applyAlignment="1">
      <alignment horizontal="center"/>
    </xf>
    <xf numFmtId="0" fontId="11" fillId="7" borderId="22" xfId="0" applyFont="1" applyFill="1" applyBorder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5" borderId="19" xfId="0" applyFont="1" applyFill="1" applyBorder="1" applyAlignment="1">
      <alignment horizontal="left"/>
    </xf>
    <xf numFmtId="0" fontId="8" fillId="5" borderId="20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11" fillId="7" borderId="19" xfId="0" applyFont="1" applyFill="1" applyBorder="1" applyAlignment="1">
      <alignment horizontal="left"/>
    </xf>
    <xf numFmtId="0" fontId="11" fillId="7" borderId="20" xfId="0" applyFont="1" applyFill="1" applyBorder="1" applyAlignment="1">
      <alignment horizontal="left"/>
    </xf>
    <xf numFmtId="0" fontId="11" fillId="7" borderId="21" xfId="0" applyFont="1" applyFill="1" applyBorder="1" applyAlignment="1">
      <alignment horizontal="left"/>
    </xf>
    <xf numFmtId="0" fontId="12" fillId="0" borderId="19" xfId="0" applyFont="1" applyBorder="1" applyAlignment="1">
      <alignment horizontal="right"/>
    </xf>
    <xf numFmtId="0" fontId="12" fillId="0" borderId="21" xfId="0" applyFont="1" applyBorder="1" applyAlignment="1">
      <alignment horizontal="right"/>
    </xf>
    <xf numFmtId="0" fontId="12" fillId="6" borderId="27" xfId="0" applyFont="1" applyFill="1" applyBorder="1" applyAlignment="1">
      <alignment horizontal="left" vertical="center"/>
    </xf>
    <xf numFmtId="0" fontId="12" fillId="6" borderId="19" xfId="0" applyFont="1" applyFill="1" applyBorder="1"/>
    <xf numFmtId="0" fontId="12" fillId="6" borderId="20" xfId="0" applyFont="1" applyFill="1" applyBorder="1"/>
    <xf numFmtId="0" fontId="12" fillId="6" borderId="21" xfId="0" applyFont="1" applyFill="1" applyBorder="1"/>
    <xf numFmtId="0" fontId="12" fillId="6" borderId="28" xfId="0" applyFont="1" applyFill="1" applyBorder="1" applyAlignment="1">
      <alignment horizontal="left" vertical="center"/>
    </xf>
    <xf numFmtId="0" fontId="12" fillId="6" borderId="19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8" fillId="9" borderId="0" xfId="0" applyFont="1" applyFill="1" applyBorder="1"/>
    <xf numFmtId="0" fontId="8" fillId="9" borderId="0" xfId="0" applyFont="1" applyFill="1" applyBorder="1" applyAlignment="1">
      <alignment horizontal="center"/>
    </xf>
    <xf numFmtId="10" fontId="12" fillId="5" borderId="22" xfId="0" applyNumberFormat="1" applyFont="1" applyFill="1" applyBorder="1" applyAlignment="1">
      <alignment horizontal="center"/>
    </xf>
    <xf numFmtId="0" fontId="12" fillId="6" borderId="0" xfId="0" applyFont="1" applyFill="1" applyBorder="1"/>
    <xf numFmtId="10" fontId="12" fillId="0" borderId="22" xfId="0" applyNumberFormat="1" applyFont="1" applyBorder="1" applyAlignment="1">
      <alignment horizontal="center"/>
    </xf>
    <xf numFmtId="182" fontId="8" fillId="0" borderId="0" xfId="0" applyNumberFormat="1" applyFont="1"/>
    <xf numFmtId="0" fontId="12" fillId="6" borderId="0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 wrapText="1"/>
    </xf>
    <xf numFmtId="10" fontId="8" fillId="6" borderId="22" xfId="0" applyNumberFormat="1" applyFont="1" applyFill="1" applyBorder="1" applyAlignment="1">
      <alignment horizontal="center"/>
    </xf>
    <xf numFmtId="10" fontId="12" fillId="7" borderId="22" xfId="0" applyNumberFormat="1" applyFont="1" applyFill="1" applyBorder="1" applyAlignment="1">
      <alignment horizontal="center"/>
    </xf>
    <xf numFmtId="182" fontId="10" fillId="7" borderId="22" xfId="0" applyNumberFormat="1" applyFont="1" applyFill="1" applyBorder="1" applyAlignment="1">
      <alignment horizontal="center"/>
    </xf>
    <xf numFmtId="0" fontId="8" fillId="6" borderId="0" xfId="0" applyFont="1" applyFill="1" applyBorder="1" applyAlignment="1">
      <alignment vertical="center"/>
    </xf>
    <xf numFmtId="182" fontId="8" fillId="0" borderId="19" xfId="0" applyNumberFormat="1" applyFont="1" applyBorder="1" applyAlignment="1">
      <alignment horizontal="center"/>
    </xf>
    <xf numFmtId="182" fontId="12" fillId="0" borderId="22" xfId="0" applyNumberFormat="1" applyFont="1" applyBorder="1" applyAlignment="1">
      <alignment horizontal="left"/>
    </xf>
    <xf numFmtId="4" fontId="12" fillId="6" borderId="0" xfId="0" applyNumberFormat="1" applyFont="1" applyFill="1" applyBorder="1"/>
    <xf numFmtId="10" fontId="12" fillId="5" borderId="21" xfId="0" applyNumberFormat="1" applyFont="1" applyFill="1" applyBorder="1" applyAlignment="1">
      <alignment horizontal="center"/>
    </xf>
    <xf numFmtId="10" fontId="12" fillId="7" borderId="22" xfId="0" applyNumberFormat="1" applyFont="1" applyFill="1" applyBorder="1"/>
    <xf numFmtId="182" fontId="11" fillId="7" borderId="22" xfId="0" applyNumberFormat="1" applyFont="1" applyFill="1" applyBorder="1" applyAlignment="1">
      <alignment horizontal="left"/>
    </xf>
    <xf numFmtId="182" fontId="11" fillId="7" borderId="19" xfId="0" applyNumberFormat="1" applyFont="1" applyFill="1" applyBorder="1" applyAlignment="1">
      <alignment horizontal="center"/>
    </xf>
    <xf numFmtId="0" fontId="16" fillId="9" borderId="0" xfId="0" applyFont="1" applyFill="1" applyBorder="1"/>
    <xf numFmtId="4" fontId="16" fillId="6" borderId="0" xfId="0" applyNumberFormat="1" applyFont="1" applyFill="1" applyBorder="1"/>
    <xf numFmtId="0" fontId="6" fillId="0" borderId="0" xfId="0" applyFont="1"/>
    <xf numFmtId="0" fontId="8" fillId="6" borderId="0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wrapText="1"/>
    </xf>
    <xf numFmtId="0" fontId="20" fillId="0" borderId="0" xfId="0" applyFont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8" Type="http://schemas.openxmlformats.org/officeDocument/2006/relationships/sharedStrings" Target="sharedStrings.xml"/><Relationship Id="rId37" Type="http://schemas.openxmlformats.org/officeDocument/2006/relationships/styles" Target="styles.xml"/><Relationship Id="rId36" Type="http://schemas.openxmlformats.org/officeDocument/2006/relationships/theme" Target="theme/theme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tabSelected="1" view="pageBreakPreview" zoomScale="80" zoomScaleNormal="100" zoomScaleSheetLayoutView="80" workbookViewId="0">
      <selection activeCell="I106" sqref="I106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29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ht="15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2" t="s">
        <v>32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">
        <v>45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111.24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405.87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405.87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1249.67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8.91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47.53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109.24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'99.1-UNIF_EQUIP - CONTÍNUO'!F9</f>
        <v>69.42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v>0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69.42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v>0.0067</v>
      </c>
      <c r="J104" s="174">
        <f>TRUNC((I120*I104),2)</f>
        <v>18.41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v>0.0067</v>
      </c>
      <c r="J105" s="174">
        <f>TRUNC((I120*I105),2)</f>
        <v>18.41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v>0.0042</v>
      </c>
      <c r="J107" s="174">
        <f>TRUNC((((I120+J104+J105)/(1-(I110)))*I107),2)</f>
        <v>12.62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v>0.0192</v>
      </c>
      <c r="J108" s="174">
        <f>TRUNC((((I120+J104+J105)/(1-(I110)))*I108),2)</f>
        <v>57.71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v>0.05</v>
      </c>
      <c r="J109" s="174">
        <f>TRUNC((((I120+J104+J105)/(1-(I110)))*I109),2)</f>
        <v>150.28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257.43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1249.67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109.24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69.42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2748.33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257.43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3005.76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14" sqref="E14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8">
        <v>1</v>
      </c>
      <c r="B4" s="34" t="s">
        <v>221</v>
      </c>
      <c r="C4" s="34">
        <v>3</v>
      </c>
      <c r="D4" s="34" t="s">
        <v>199</v>
      </c>
      <c r="E4" s="35">
        <v>171.75</v>
      </c>
      <c r="F4" s="36">
        <f t="shared" ref="F4:F6" si="0">E4*C4</f>
        <v>515.25</v>
      </c>
    </row>
    <row r="5" spans="1:6">
      <c r="A5" s="38">
        <v>2</v>
      </c>
      <c r="B5" s="34" t="s">
        <v>238</v>
      </c>
      <c r="C5" s="34">
        <v>2</v>
      </c>
      <c r="D5" s="34" t="s">
        <v>202</v>
      </c>
      <c r="E5" s="35">
        <v>108.64</v>
      </c>
      <c r="F5" s="36">
        <f t="shared" si="0"/>
        <v>217.28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9.55</v>
      </c>
      <c r="F6" s="36">
        <f t="shared" si="0"/>
        <v>9.55</v>
      </c>
    </row>
    <row r="7" spans="1:6">
      <c r="A7" s="39" t="s">
        <v>204</v>
      </c>
      <c r="B7" s="29"/>
      <c r="C7" s="29"/>
      <c r="D7" s="29"/>
      <c r="E7" s="30"/>
      <c r="F7" s="36">
        <f>SUM(F4:F6)</f>
        <v>742.08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61.84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30" spans="1:6">
      <c r="A12" s="38">
        <v>1</v>
      </c>
      <c r="B12" s="34" t="s">
        <v>239</v>
      </c>
      <c r="C12" s="34">
        <v>4</v>
      </c>
      <c r="D12" s="34" t="s">
        <v>202</v>
      </c>
      <c r="E12" s="35">
        <v>24.5</v>
      </c>
      <c r="F12" s="36">
        <f t="shared" ref="F12:F17" si="1">E12*C12</f>
        <v>98</v>
      </c>
    </row>
    <row r="13" ht="60" spans="1:6">
      <c r="A13" s="38">
        <v>2</v>
      </c>
      <c r="B13" s="34" t="s">
        <v>223</v>
      </c>
      <c r="C13" s="34">
        <v>1</v>
      </c>
      <c r="D13" s="34" t="s">
        <v>199</v>
      </c>
      <c r="E13" s="35">
        <v>100.2</v>
      </c>
      <c r="F13" s="36">
        <f t="shared" si="1"/>
        <v>100.2</v>
      </c>
    </row>
    <row r="14" ht="30" spans="1:6">
      <c r="A14" s="38">
        <v>3</v>
      </c>
      <c r="B14" s="34" t="s">
        <v>224</v>
      </c>
      <c r="C14" s="34">
        <v>2</v>
      </c>
      <c r="D14" s="34" t="s">
        <v>199</v>
      </c>
      <c r="E14" s="35">
        <v>29.39</v>
      </c>
      <c r="F14" s="36">
        <f t="shared" si="1"/>
        <v>58.78</v>
      </c>
    </row>
    <row r="15" ht="60" spans="1:6">
      <c r="A15" s="38">
        <v>4</v>
      </c>
      <c r="B15" s="34" t="s">
        <v>226</v>
      </c>
      <c r="C15" s="34">
        <v>6</v>
      </c>
      <c r="D15" s="34" t="s">
        <v>199</v>
      </c>
      <c r="E15" s="35">
        <v>8.52</v>
      </c>
      <c r="F15" s="36">
        <f t="shared" si="1"/>
        <v>51.12</v>
      </c>
    </row>
    <row r="16" ht="45" spans="1:6">
      <c r="A16" s="38">
        <v>5</v>
      </c>
      <c r="B16" s="34" t="s">
        <v>228</v>
      </c>
      <c r="C16" s="34">
        <v>2</v>
      </c>
      <c r="D16" s="34" t="s">
        <v>199</v>
      </c>
      <c r="E16" s="35">
        <v>62.03</v>
      </c>
      <c r="F16" s="36">
        <f t="shared" si="1"/>
        <v>124.06</v>
      </c>
    </row>
    <row r="17" spans="1:6">
      <c r="A17" s="38">
        <v>6</v>
      </c>
      <c r="B17" s="34" t="s">
        <v>240</v>
      </c>
      <c r="C17" s="34">
        <v>8</v>
      </c>
      <c r="D17" s="34" t="s">
        <v>202</v>
      </c>
      <c r="E17" s="35">
        <v>26.03</v>
      </c>
      <c r="F17" s="36">
        <f t="shared" si="1"/>
        <v>208.24</v>
      </c>
    </row>
    <row r="18" spans="1:6">
      <c r="A18" s="39" t="s">
        <v>204</v>
      </c>
      <c r="B18" s="29"/>
      <c r="C18" s="29"/>
      <c r="D18" s="29"/>
      <c r="E18" s="30"/>
      <c r="F18" s="36">
        <f>SUM(F12:F17)</f>
        <v>640.4</v>
      </c>
    </row>
    <row r="19" spans="1:6">
      <c r="A19" s="39" t="s">
        <v>205</v>
      </c>
      <c r="B19" s="29"/>
      <c r="C19" s="29"/>
      <c r="D19" s="29"/>
      <c r="E19" s="30"/>
      <c r="F19" s="36">
        <f>TRUNC(F18/12,2)</f>
        <v>53.36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18:E18"/>
    <mergeCell ref="A19:E1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4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235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241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1805.03</v>
      </c>
      <c r="J23" s="82"/>
    </row>
    <row r="24" ht="15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242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1805.03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1805.03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150.35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218.4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368.75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434.75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54.34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50.41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32.6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21.73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13.04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4.34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173.9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785.11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82.13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108.3018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376.76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368.75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785.11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376.76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1530.62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11.44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36.1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61.7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36.1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145.34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0.0822</v>
      </c>
      <c r="J88" s="115">
        <f>TRUNC((I32+I73+I83)*I88,2)</f>
        <v>286.13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0.01</v>
      </c>
      <c r="J89" s="115">
        <f>TRUNC((I32+I73+I83)*I89,2)</f>
        <v>34.8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0.01</v>
      </c>
      <c r="J90" s="115">
        <f>TRUNC((I32+I73+I83)*I90,2)</f>
        <v>34.8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0.01</v>
      </c>
      <c r="J91" s="115">
        <f>TRUNC((I32+I73+I83)*I91,2)</f>
        <v>34.8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0.01</v>
      </c>
      <c r="J92" s="115">
        <f>TRUNC((I32+I73+I83)*I92,2)</f>
        <v>34.8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0.1222</v>
      </c>
      <c r="J94" s="171">
        <f>TRUNC(SUM(J88:J93),2)</f>
        <v>425.33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'104.1-UNIF_EQUIP - CARPINTEIRO'!F8</f>
        <v>54.69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'104.1-UNIF_EQUIP - CARPINTEIRO'!F20</f>
        <v>77.76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132.45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27.05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27.05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18.55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84.8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220.85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378.3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1805.03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1530.62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145.34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425.33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132.45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4038.77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378.3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4417.07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5" sqref="E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8">
        <v>1</v>
      </c>
      <c r="B4" s="34" t="s">
        <v>221</v>
      </c>
      <c r="C4" s="34">
        <v>3</v>
      </c>
      <c r="D4" s="34" t="s">
        <v>199</v>
      </c>
      <c r="E4" s="35">
        <v>172.25</v>
      </c>
      <c r="F4" s="36">
        <f t="shared" ref="F4:F6" si="0">E4*C4</f>
        <v>516.75</v>
      </c>
    </row>
    <row r="5" ht="30" spans="1:6">
      <c r="A5" s="38">
        <v>2</v>
      </c>
      <c r="B5" s="34" t="s">
        <v>222</v>
      </c>
      <c r="C5" s="34">
        <v>2</v>
      </c>
      <c r="D5" s="34" t="s">
        <v>202</v>
      </c>
      <c r="E5" s="35">
        <v>65</v>
      </c>
      <c r="F5" s="36">
        <f t="shared" si="0"/>
        <v>130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9.55</v>
      </c>
      <c r="F6" s="36">
        <f t="shared" si="0"/>
        <v>9.55</v>
      </c>
    </row>
    <row r="7" spans="1:6">
      <c r="A7" s="39" t="s">
        <v>204</v>
      </c>
      <c r="B7" s="29"/>
      <c r="C7" s="29"/>
      <c r="D7" s="29"/>
      <c r="E7" s="30"/>
      <c r="F7" s="36">
        <f>SUM(F4:F6)</f>
        <v>656.3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54.69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30" spans="1:6">
      <c r="A12" s="38">
        <v>1</v>
      </c>
      <c r="B12" s="40" t="s">
        <v>243</v>
      </c>
      <c r="C12" s="40">
        <v>2</v>
      </c>
      <c r="D12" s="40" t="s">
        <v>199</v>
      </c>
      <c r="E12" s="35">
        <v>132.68</v>
      </c>
      <c r="F12" s="36">
        <f t="shared" ref="F12:F18" si="1">E12*C12</f>
        <v>265.36</v>
      </c>
    </row>
    <row r="13" ht="30" spans="1:6">
      <c r="A13" s="38">
        <v>2</v>
      </c>
      <c r="B13" s="40" t="s">
        <v>224</v>
      </c>
      <c r="C13" s="40">
        <v>2</v>
      </c>
      <c r="D13" s="40" t="s">
        <v>199</v>
      </c>
      <c r="E13" s="35">
        <v>29.39</v>
      </c>
      <c r="F13" s="36">
        <f t="shared" si="1"/>
        <v>58.78</v>
      </c>
    </row>
    <row r="14" ht="30" spans="1:6">
      <c r="A14" s="38">
        <v>3</v>
      </c>
      <c r="B14" s="40" t="s">
        <v>244</v>
      </c>
      <c r="C14" s="40">
        <v>2</v>
      </c>
      <c r="D14" s="40" t="s">
        <v>199</v>
      </c>
      <c r="E14" s="35">
        <v>40.17</v>
      </c>
      <c r="F14" s="36">
        <f t="shared" si="1"/>
        <v>80.34</v>
      </c>
    </row>
    <row r="15" ht="45" spans="1:6">
      <c r="A15" s="38">
        <v>4</v>
      </c>
      <c r="B15" s="40" t="s">
        <v>245</v>
      </c>
      <c r="C15" s="40">
        <v>1</v>
      </c>
      <c r="D15" s="40" t="s">
        <v>215</v>
      </c>
      <c r="E15" s="35">
        <v>255.73</v>
      </c>
      <c r="F15" s="36">
        <f t="shared" si="1"/>
        <v>255.73</v>
      </c>
    </row>
    <row r="16" spans="1:6">
      <c r="A16" s="38">
        <v>5</v>
      </c>
      <c r="B16" s="40" t="s">
        <v>246</v>
      </c>
      <c r="C16" s="40">
        <v>1</v>
      </c>
      <c r="D16" s="40" t="s">
        <v>202</v>
      </c>
      <c r="E16" s="35">
        <v>29.9</v>
      </c>
      <c r="F16" s="36">
        <f t="shared" si="1"/>
        <v>29.9</v>
      </c>
    </row>
    <row r="17" spans="1:6">
      <c r="A17" s="38">
        <v>6</v>
      </c>
      <c r="B17" s="40" t="s">
        <v>247</v>
      </c>
      <c r="C17" s="40">
        <v>4</v>
      </c>
      <c r="D17" s="40" t="s">
        <v>202</v>
      </c>
      <c r="E17" s="35">
        <v>44.89</v>
      </c>
      <c r="F17" s="36">
        <f t="shared" si="1"/>
        <v>179.56</v>
      </c>
    </row>
    <row r="18" ht="30" spans="1:6">
      <c r="A18" s="38">
        <v>7</v>
      </c>
      <c r="B18" s="40" t="s">
        <v>248</v>
      </c>
      <c r="C18" s="40">
        <v>2</v>
      </c>
      <c r="D18" s="40" t="s">
        <v>199</v>
      </c>
      <c r="E18" s="35">
        <v>31.75</v>
      </c>
      <c r="F18" s="36">
        <f t="shared" si="1"/>
        <v>63.5</v>
      </c>
    </row>
    <row r="19" spans="1:6">
      <c r="A19" s="39" t="s">
        <v>204</v>
      </c>
      <c r="B19" s="29"/>
      <c r="C19" s="29"/>
      <c r="D19" s="29"/>
      <c r="E19" s="30"/>
      <c r="F19" s="36">
        <f>SUM(F12:F18)</f>
        <v>933.17</v>
      </c>
    </row>
    <row r="20" spans="1:6">
      <c r="A20" s="39" t="s">
        <v>205</v>
      </c>
      <c r="B20" s="29"/>
      <c r="C20" s="29"/>
      <c r="D20" s="29"/>
      <c r="E20" s="30"/>
      <c r="F20" s="36">
        <f>TRUNC(F19/12,2)</f>
        <v>77.76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19:E19"/>
    <mergeCell ref="A20:E20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66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235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249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1890.24</v>
      </c>
      <c r="J23" s="82"/>
    </row>
    <row r="24" ht="15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250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1890.24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1890.24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157.45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228.71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386.16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455.28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56.91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52.79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34.14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22.76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13.65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4.55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182.11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822.19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77.02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113.4144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371.65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386.16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822.19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371.65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1580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11.88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37.8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64.19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37.8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151.67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'105.1-UNIF_EQUIP - COZINHEIRO'!F9</f>
        <v>52.07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'105.1-UNIF_EQUIP - COZINHEIRO'!F19</f>
        <v>49.63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101.7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24.94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24.94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17.1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78.19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203.62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348.79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1890.24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1580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151.67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101.7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3723.61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348.79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4072.4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topLeftCell="A5" workbookViewId="0">
      <selection activeCell="E15" sqref="E1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40" t="s">
        <v>208</v>
      </c>
      <c r="C4" s="40">
        <v>3</v>
      </c>
      <c r="D4" s="40" t="s">
        <v>199</v>
      </c>
      <c r="E4" s="35">
        <v>64.43</v>
      </c>
      <c r="F4" s="36">
        <f t="shared" ref="F4:F7" si="0">E4*C4</f>
        <v>193.29</v>
      </c>
    </row>
    <row r="5" ht="60" spans="1:6">
      <c r="A5" s="38">
        <v>2</v>
      </c>
      <c r="B5" s="40" t="s">
        <v>209</v>
      </c>
      <c r="C5" s="40">
        <v>3</v>
      </c>
      <c r="D5" s="40" t="s">
        <v>199</v>
      </c>
      <c r="E5" s="35">
        <v>68</v>
      </c>
      <c r="F5" s="36">
        <f t="shared" si="0"/>
        <v>204</v>
      </c>
    </row>
    <row r="6" ht="30" spans="1:6">
      <c r="A6" s="38">
        <v>3</v>
      </c>
      <c r="B6" s="40" t="s">
        <v>210</v>
      </c>
      <c r="C6" s="40">
        <v>2</v>
      </c>
      <c r="D6" s="40" t="s">
        <v>202</v>
      </c>
      <c r="E6" s="37">
        <v>109</v>
      </c>
      <c r="F6" s="36">
        <f t="shared" si="0"/>
        <v>218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624.84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52.07</v>
      </c>
    </row>
    <row r="11" spans="1:6">
      <c r="A11" s="28" t="s">
        <v>211</v>
      </c>
      <c r="B11" s="29"/>
      <c r="C11" s="29"/>
      <c r="D11" s="29"/>
      <c r="E11" s="29"/>
      <c r="F11" s="30"/>
    </row>
    <row r="12" spans="1:6">
      <c r="A12" s="31" t="s">
        <v>192</v>
      </c>
      <c r="B12" s="31" t="s">
        <v>193</v>
      </c>
      <c r="C12" s="31" t="s">
        <v>194</v>
      </c>
      <c r="D12" s="31" t="s">
        <v>195</v>
      </c>
      <c r="E12" s="32" t="s">
        <v>196</v>
      </c>
      <c r="F12" s="32" t="s">
        <v>197</v>
      </c>
    </row>
    <row r="13" ht="30" spans="1:6">
      <c r="A13" s="38">
        <v>1</v>
      </c>
      <c r="B13" s="40" t="s">
        <v>212</v>
      </c>
      <c r="C13" s="40">
        <v>2</v>
      </c>
      <c r="D13" s="40" t="s">
        <v>199</v>
      </c>
      <c r="E13" s="35">
        <v>22.28</v>
      </c>
      <c r="F13" s="36">
        <f t="shared" ref="F13:F17" si="1">E13*C13</f>
        <v>44.56</v>
      </c>
    </row>
    <row r="14" ht="60" spans="1:6">
      <c r="A14" s="38">
        <v>2</v>
      </c>
      <c r="B14" s="40" t="s">
        <v>213</v>
      </c>
      <c r="C14" s="40">
        <v>1</v>
      </c>
      <c r="D14" s="40" t="s">
        <v>202</v>
      </c>
      <c r="E14" s="35">
        <v>215.5</v>
      </c>
      <c r="F14" s="36">
        <f t="shared" si="1"/>
        <v>215.5</v>
      </c>
    </row>
    <row r="15" ht="60" spans="1:6">
      <c r="A15" s="38">
        <v>3</v>
      </c>
      <c r="B15" s="40" t="s">
        <v>214</v>
      </c>
      <c r="C15" s="40">
        <v>4</v>
      </c>
      <c r="D15" s="40" t="s">
        <v>215</v>
      </c>
      <c r="E15" s="35">
        <v>26.6</v>
      </c>
      <c r="F15" s="36">
        <f t="shared" si="1"/>
        <v>106.4</v>
      </c>
    </row>
    <row r="16" ht="30" spans="1:6">
      <c r="A16" s="38">
        <v>4</v>
      </c>
      <c r="B16" s="40" t="s">
        <v>216</v>
      </c>
      <c r="C16" s="40">
        <v>6</v>
      </c>
      <c r="D16" s="40" t="s">
        <v>217</v>
      </c>
      <c r="E16" s="35">
        <v>6.55</v>
      </c>
      <c r="F16" s="36">
        <f t="shared" si="1"/>
        <v>39.3</v>
      </c>
    </row>
    <row r="17" ht="45" spans="1:6">
      <c r="A17" s="38">
        <v>5</v>
      </c>
      <c r="B17" s="40" t="s">
        <v>218</v>
      </c>
      <c r="C17" s="40">
        <v>2</v>
      </c>
      <c r="D17" s="40" t="s">
        <v>202</v>
      </c>
      <c r="E17" s="35">
        <v>94.9</v>
      </c>
      <c r="F17" s="36">
        <f t="shared" si="1"/>
        <v>189.8</v>
      </c>
    </row>
    <row r="18" spans="1:6">
      <c r="A18" s="39" t="s">
        <v>204</v>
      </c>
      <c r="B18" s="29"/>
      <c r="C18" s="29"/>
      <c r="D18" s="29"/>
      <c r="E18" s="30"/>
      <c r="F18" s="36">
        <f>SUM(F13:F17)</f>
        <v>595.56</v>
      </c>
    </row>
    <row r="19" spans="1:6">
      <c r="A19" s="39" t="s">
        <v>205</v>
      </c>
      <c r="B19" s="29"/>
      <c r="C19" s="29"/>
      <c r="D19" s="29"/>
      <c r="E19" s="30"/>
      <c r="F19" s="36">
        <f>TRUNC(F18/12,2)</f>
        <v>49.63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8:E8"/>
    <mergeCell ref="A9:E9"/>
    <mergeCell ref="A11:F11"/>
    <mergeCell ref="A18:E18"/>
    <mergeCell ref="A19:E1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4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251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1805.03</v>
      </c>
      <c r="J23" s="82"/>
    </row>
    <row r="24" ht="24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252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1805.03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1805.03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150.35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218.4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368.75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434.75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54.34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50.41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32.6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21.73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13.04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4.34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173.9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785.11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82.13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108.3018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376.76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368.75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785.11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376.76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1530.62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11.44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36.1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61.7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36.1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145.34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'106.1-UNIF_EQUIP-ELET. DE INST.'!F8</f>
        <v>102.62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'106.1-UNIF_EQUIP-ELET. DE INST.'!F24</f>
        <v>198.46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301.08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25.33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25.33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17.37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79.41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206.81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354.25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1805.03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1530.62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145.34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301.08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3782.07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354.25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4136.32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5" max="10" man="1"/>
  </rowBreaks>
  <colBreaks count="1" manualBreakCount="1">
    <brk id="1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000"/>
  <sheetViews>
    <sheetView topLeftCell="A5" workbookViewId="0">
      <selection activeCell="E13" sqref="E13"/>
    </sheetView>
  </sheetViews>
  <sheetFormatPr defaultColWidth="14.4285714285714" defaultRowHeight="15" customHeight="1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90" spans="1:11">
      <c r="A4" s="38">
        <v>1</v>
      </c>
      <c r="B4" s="34" t="s">
        <v>253</v>
      </c>
      <c r="C4" s="34">
        <v>3</v>
      </c>
      <c r="D4" s="34" t="s">
        <v>199</v>
      </c>
      <c r="E4" s="35">
        <v>310.57</v>
      </c>
      <c r="F4" s="36">
        <f t="shared" ref="F4:F6" si="0">E4*C4</f>
        <v>931.71</v>
      </c>
      <c r="K4" s="185" t="s">
        <v>254</v>
      </c>
    </row>
    <row r="5" ht="105" spans="1:6">
      <c r="A5" s="38">
        <v>2</v>
      </c>
      <c r="B5" s="34" t="s">
        <v>255</v>
      </c>
      <c r="C5" s="34">
        <v>2</v>
      </c>
      <c r="D5" s="34" t="s">
        <v>202</v>
      </c>
      <c r="E5" s="35">
        <v>145.12</v>
      </c>
      <c r="F5" s="36">
        <f t="shared" si="0"/>
        <v>290.24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9.55</v>
      </c>
      <c r="F6" s="36">
        <f t="shared" si="0"/>
        <v>9.55</v>
      </c>
    </row>
    <row r="7" spans="1:6">
      <c r="A7" s="39" t="s">
        <v>204</v>
      </c>
      <c r="B7" s="29"/>
      <c r="C7" s="29"/>
      <c r="D7" s="29"/>
      <c r="E7" s="30"/>
      <c r="F7" s="36">
        <f>SUM(F4:F6)</f>
        <v>1231.5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102.62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60" spans="1:6">
      <c r="A12" s="38">
        <v>1</v>
      </c>
      <c r="B12" s="34" t="s">
        <v>256</v>
      </c>
      <c r="C12" s="34">
        <v>1</v>
      </c>
      <c r="D12" s="34" t="s">
        <v>199</v>
      </c>
      <c r="E12" s="35">
        <v>100.25</v>
      </c>
      <c r="F12" s="36">
        <f t="shared" ref="F12:F22" si="1">E12*C12</f>
        <v>100.25</v>
      </c>
    </row>
    <row r="13" ht="30" spans="1:6">
      <c r="A13" s="38">
        <v>2</v>
      </c>
      <c r="B13" s="34" t="s">
        <v>224</v>
      </c>
      <c r="C13" s="34">
        <v>2</v>
      </c>
      <c r="D13" s="34" t="s">
        <v>199</v>
      </c>
      <c r="E13" s="35">
        <v>29.39</v>
      </c>
      <c r="F13" s="36">
        <f t="shared" si="1"/>
        <v>58.78</v>
      </c>
    </row>
    <row r="14" ht="60" spans="1:6">
      <c r="A14" s="38">
        <v>3</v>
      </c>
      <c r="B14" s="34" t="s">
        <v>225</v>
      </c>
      <c r="C14" s="34">
        <v>40</v>
      </c>
      <c r="D14" s="34" t="s">
        <v>199</v>
      </c>
      <c r="E14" s="35">
        <v>1.41</v>
      </c>
      <c r="F14" s="36">
        <f t="shared" si="1"/>
        <v>56.4</v>
      </c>
    </row>
    <row r="15" ht="75" spans="1:6">
      <c r="A15" s="38">
        <v>4</v>
      </c>
      <c r="B15" s="34" t="s">
        <v>257</v>
      </c>
      <c r="C15" s="34">
        <v>1</v>
      </c>
      <c r="D15" s="34" t="s">
        <v>199</v>
      </c>
      <c r="E15" s="35">
        <v>474.33</v>
      </c>
      <c r="F15" s="36">
        <f t="shared" si="1"/>
        <v>474.33</v>
      </c>
    </row>
    <row r="16" ht="75" spans="1:6">
      <c r="A16" s="38">
        <v>5</v>
      </c>
      <c r="B16" s="34" t="s">
        <v>258</v>
      </c>
      <c r="C16" s="34">
        <v>1</v>
      </c>
      <c r="D16" s="34" t="s">
        <v>199</v>
      </c>
      <c r="E16" s="35">
        <v>224.11</v>
      </c>
      <c r="F16" s="36">
        <f t="shared" si="1"/>
        <v>224.11</v>
      </c>
    </row>
    <row r="17" ht="60" spans="1:6">
      <c r="A17" s="38">
        <v>6</v>
      </c>
      <c r="B17" s="34" t="s">
        <v>259</v>
      </c>
      <c r="C17" s="34">
        <v>1</v>
      </c>
      <c r="D17" s="34" t="s">
        <v>202</v>
      </c>
      <c r="E17" s="35">
        <v>348.54</v>
      </c>
      <c r="F17" s="36">
        <f t="shared" si="1"/>
        <v>348.54</v>
      </c>
    </row>
    <row r="18" ht="120" spans="1:6">
      <c r="A18" s="38">
        <v>7</v>
      </c>
      <c r="B18" s="34" t="s">
        <v>260</v>
      </c>
      <c r="C18" s="34">
        <v>1</v>
      </c>
      <c r="D18" s="34" t="s">
        <v>199</v>
      </c>
      <c r="E18" s="35">
        <v>150.59</v>
      </c>
      <c r="F18" s="36">
        <f t="shared" si="1"/>
        <v>150.59</v>
      </c>
    </row>
    <row r="19" ht="30" spans="1:6">
      <c r="A19" s="38">
        <v>8</v>
      </c>
      <c r="B19" s="34" t="s">
        <v>261</v>
      </c>
      <c r="C19" s="34">
        <v>1</v>
      </c>
      <c r="D19" s="34" t="s">
        <v>199</v>
      </c>
      <c r="E19" s="35">
        <v>347.48</v>
      </c>
      <c r="F19" s="36">
        <f t="shared" si="1"/>
        <v>347.48</v>
      </c>
    </row>
    <row r="20" ht="45" spans="1:6">
      <c r="A20" s="38">
        <v>9</v>
      </c>
      <c r="B20" s="34" t="s">
        <v>262</v>
      </c>
      <c r="C20" s="34">
        <v>2</v>
      </c>
      <c r="D20" s="34" t="s">
        <v>202</v>
      </c>
      <c r="E20" s="35">
        <v>217.51</v>
      </c>
      <c r="F20" s="36">
        <f t="shared" si="1"/>
        <v>435.02</v>
      </c>
    </row>
    <row r="21" ht="15.75" customHeight="1" spans="1:6">
      <c r="A21" s="38">
        <v>10</v>
      </c>
      <c r="B21" s="34" t="s">
        <v>263</v>
      </c>
      <c r="C21" s="34">
        <v>2</v>
      </c>
      <c r="D21" s="34" t="s">
        <v>202</v>
      </c>
      <c r="E21" s="35">
        <v>50.81</v>
      </c>
      <c r="F21" s="36">
        <f t="shared" si="1"/>
        <v>101.62</v>
      </c>
    </row>
    <row r="22" ht="15.75" customHeight="1" spans="1:6">
      <c r="A22" s="38">
        <v>11</v>
      </c>
      <c r="B22" s="34" t="s">
        <v>264</v>
      </c>
      <c r="C22" s="34">
        <v>2</v>
      </c>
      <c r="D22" s="34" t="s">
        <v>202</v>
      </c>
      <c r="E22" s="35">
        <v>42.2</v>
      </c>
      <c r="F22" s="36">
        <f t="shared" si="1"/>
        <v>84.4</v>
      </c>
    </row>
    <row r="23" ht="15.75" customHeight="1" spans="1:6">
      <c r="A23" s="39" t="s">
        <v>204</v>
      </c>
      <c r="B23" s="29"/>
      <c r="C23" s="29"/>
      <c r="D23" s="29"/>
      <c r="E23" s="30"/>
      <c r="F23" s="36">
        <f>SUM(F12:F22)</f>
        <v>2381.52</v>
      </c>
    </row>
    <row r="24" ht="15.75" customHeight="1" spans="1:6">
      <c r="A24" s="39" t="s">
        <v>205</v>
      </c>
      <c r="B24" s="29"/>
      <c r="C24" s="29"/>
      <c r="D24" s="29"/>
      <c r="E24" s="30"/>
      <c r="F24" s="36">
        <f>TRUNC(F23/12,2)</f>
        <v>198.46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23:E23"/>
    <mergeCell ref="A24:E24"/>
  </mergeCells>
  <pageMargins left="0.511805555555556" right="0.511805555555556" top="0.786805555555556" bottom="0.786805555555556" header="0" footer="0"/>
  <pageSetup paperSize="9" scale="68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84" workbookViewId="0">
      <selection activeCell="I100" sqref="I100:J100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265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customHeight="1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customHeight="1" spans="1:21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  <c r="L21" s="183" t="s">
        <v>266</v>
      </c>
      <c r="M21" s="50"/>
      <c r="N21" s="50"/>
      <c r="O21" s="50"/>
      <c r="P21" s="50"/>
      <c r="Q21" s="50"/>
      <c r="R21" s="50"/>
      <c r="S21" s="50"/>
      <c r="T21" s="50"/>
      <c r="U21" s="50"/>
    </row>
    <row r="22" ht="15.75" customHeight="1" spans="1:21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267</v>
      </c>
      <c r="J22" s="82"/>
      <c r="L22" s="50"/>
      <c r="U22" s="50"/>
    </row>
    <row r="23" ht="15.75" customHeight="1" spans="1:21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f>TRUNC(0.72*1320,2)</f>
        <v>950.4</v>
      </c>
      <c r="J23" s="82"/>
      <c r="L23" s="50"/>
      <c r="U23" s="50"/>
    </row>
    <row r="24" ht="27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268</v>
      </c>
      <c r="J24" s="82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105"/>
      <c r="W24" s="105"/>
    </row>
    <row r="25" ht="15.75" customHeight="1" spans="1:19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  <c r="L25" s="184"/>
      <c r="M25" s="184"/>
      <c r="N25" s="184"/>
      <c r="O25" s="184"/>
      <c r="P25" s="184"/>
      <c r="Q25" s="184"/>
      <c r="R25" s="184"/>
      <c r="S25" s="184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7.25" customHeight="1" spans="1:23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  <c r="L27" s="183" t="s">
        <v>269</v>
      </c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</row>
    <row r="28" ht="17.25" customHeight="1" spans="1:23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  <c r="L28" s="50"/>
      <c r="W28" s="50"/>
    </row>
    <row r="29" ht="17.2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950.4</v>
      </c>
      <c r="J29" s="82"/>
      <c r="K29" s="109"/>
      <c r="L29" s="50"/>
      <c r="W29" s="50"/>
    </row>
    <row r="30" ht="17.25" customHeight="1" spans="1:23">
      <c r="A30" s="41"/>
      <c r="B30" s="67" t="s">
        <v>10</v>
      </c>
      <c r="C30" s="52" t="s">
        <v>270</v>
      </c>
      <c r="D30" s="53"/>
      <c r="E30" s="53"/>
      <c r="F30" s="53"/>
      <c r="G30" s="78" t="s">
        <v>42</v>
      </c>
      <c r="H30" s="80">
        <v>0.2</v>
      </c>
      <c r="I30" s="108">
        <f>TRUNC(116*(H30*(1320/220)),2)</f>
        <v>139.2</v>
      </c>
      <c r="J30" s="82"/>
      <c r="K30" s="109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</row>
    <row r="31" ht="17.25" customHeight="1" spans="1:32">
      <c r="A31" s="41"/>
      <c r="B31" s="67" t="s">
        <v>13</v>
      </c>
      <c r="C31" s="52" t="s">
        <v>271</v>
      </c>
      <c r="D31" s="53"/>
      <c r="E31" s="53"/>
      <c r="F31" s="53"/>
      <c r="G31" s="78" t="s">
        <v>42</v>
      </c>
      <c r="H31" s="80">
        <v>1.5</v>
      </c>
      <c r="I31" s="108">
        <f>TRUNC((I29+I30)/220*14.8*H31,2)</f>
        <v>109.95</v>
      </c>
      <c r="J31" s="82"/>
      <c r="K31" s="109"/>
      <c r="L31" s="183" t="s">
        <v>272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</row>
    <row r="32" ht="15.75" customHeight="1" spans="1:12">
      <c r="A32" s="41"/>
      <c r="B32" s="77" t="s">
        <v>16</v>
      </c>
      <c r="C32" s="78" t="s">
        <v>39</v>
      </c>
      <c r="D32" s="78"/>
      <c r="E32" s="79" t="s">
        <v>40</v>
      </c>
      <c r="F32" s="78" t="s">
        <v>41</v>
      </c>
      <c r="G32" s="78" t="s">
        <v>42</v>
      </c>
      <c r="H32" s="80">
        <v>0.3</v>
      </c>
      <c r="I32" s="108" t="str">
        <f>IF(F32="SIM",(TRUNC((I29*H32),2)),"-")</f>
        <v>-</v>
      </c>
      <c r="J32" s="82"/>
      <c r="L32" s="41" t="s">
        <v>273</v>
      </c>
    </row>
    <row r="33" ht="15.75" customHeight="1" spans="1:12">
      <c r="A33" s="41"/>
      <c r="B33" s="77" t="s">
        <v>75</v>
      </c>
      <c r="C33" s="78" t="s">
        <v>44</v>
      </c>
      <c r="D33" s="78"/>
      <c r="E33" s="81" t="s">
        <v>40</v>
      </c>
      <c r="F33" s="78" t="s">
        <v>41</v>
      </c>
      <c r="G33" s="78" t="s">
        <v>42</v>
      </c>
      <c r="H33" s="80">
        <v>0.2</v>
      </c>
      <c r="I33" s="108" t="str">
        <f>IF(F33="SIM",(TRUNC((1320*H33),2)),"-")</f>
        <v>-</v>
      </c>
      <c r="J33" s="82"/>
      <c r="L33" s="41" t="s">
        <v>274</v>
      </c>
    </row>
    <row r="34" ht="15.75" customHeight="1" spans="1:17">
      <c r="A34" s="41"/>
      <c r="B34" s="66" t="s">
        <v>47</v>
      </c>
      <c r="C34" s="64"/>
      <c r="D34" s="64"/>
      <c r="E34" s="64"/>
      <c r="F34" s="64"/>
      <c r="G34" s="64"/>
      <c r="H34" s="82"/>
      <c r="I34" s="111">
        <f>TRUNC(SUM(I29:I33),2)</f>
        <v>1199.55</v>
      </c>
      <c r="J34" s="82"/>
      <c r="L34" s="41" t="s">
        <v>186</v>
      </c>
      <c r="M34" s="112"/>
      <c r="Q34" s="109"/>
    </row>
    <row r="35" ht="15.75" customHeight="1" spans="1:11">
      <c r="A35" s="41"/>
      <c r="B35" s="71"/>
      <c r="C35" s="71"/>
      <c r="D35" s="71"/>
      <c r="E35" s="71"/>
      <c r="F35" s="71"/>
      <c r="G35" s="71"/>
      <c r="H35" s="71"/>
      <c r="I35" s="71"/>
      <c r="J35" s="71"/>
      <c r="K35" s="105"/>
    </row>
    <row r="36" ht="15.75" customHeight="1" spans="1:10">
      <c r="A36" s="41"/>
      <c r="B36" s="72" t="s">
        <v>49</v>
      </c>
      <c r="C36" s="64"/>
      <c r="D36" s="64"/>
      <c r="E36" s="64"/>
      <c r="F36" s="64"/>
      <c r="G36" s="64"/>
      <c r="H36" s="64"/>
      <c r="I36" s="64"/>
      <c r="J36" s="82"/>
    </row>
    <row r="37" ht="15.75" customHeight="1" spans="1:10">
      <c r="A37" s="41"/>
      <c r="B37" s="66" t="s">
        <v>50</v>
      </c>
      <c r="C37" s="64"/>
      <c r="D37" s="64"/>
      <c r="E37" s="64"/>
      <c r="F37" s="64"/>
      <c r="G37" s="64"/>
      <c r="H37" s="64"/>
      <c r="I37" s="64"/>
      <c r="J37" s="82"/>
    </row>
    <row r="38" ht="15.75" customHeight="1" spans="1:10">
      <c r="A38" s="41"/>
      <c r="B38" s="73" t="s">
        <v>51</v>
      </c>
      <c r="C38" s="66" t="s">
        <v>52</v>
      </c>
      <c r="D38" s="64"/>
      <c r="E38" s="64"/>
      <c r="F38" s="64"/>
      <c r="G38" s="64"/>
      <c r="H38" s="82"/>
      <c r="I38" s="73" t="s">
        <v>53</v>
      </c>
      <c r="J38" s="113" t="s">
        <v>37</v>
      </c>
    </row>
    <row r="39" ht="15.75" customHeight="1" spans="1:23">
      <c r="A39" s="41"/>
      <c r="B39" s="67" t="s">
        <v>7</v>
      </c>
      <c r="C39" s="68" t="s">
        <v>54</v>
      </c>
      <c r="D39" s="69"/>
      <c r="E39" s="69"/>
      <c r="F39" s="69"/>
      <c r="G39" s="69"/>
      <c r="H39" s="70"/>
      <c r="I39" s="114">
        <f>1/12</f>
        <v>0.0833333333333333</v>
      </c>
      <c r="J39" s="115">
        <f>TRUNC((I34*8.33%),2)</f>
        <v>99.92</v>
      </c>
      <c r="L39" s="110" t="s">
        <v>275</v>
      </c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ht="15.75" customHeight="1" spans="1:23">
      <c r="A40" s="41"/>
      <c r="B40" s="67" t="s">
        <v>10</v>
      </c>
      <c r="C40" s="68" t="s">
        <v>56</v>
      </c>
      <c r="D40" s="69"/>
      <c r="E40" s="69"/>
      <c r="F40" s="69"/>
      <c r="G40" s="69"/>
      <c r="H40" s="70"/>
      <c r="I40" s="114">
        <v>0.121</v>
      </c>
      <c r="J40" s="115">
        <f>TRUNC((I40*I34),2)</f>
        <v>145.14</v>
      </c>
      <c r="L40" s="110" t="s">
        <v>276</v>
      </c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</row>
    <row r="41" ht="15.75" customHeight="1" spans="1:12">
      <c r="A41" s="41"/>
      <c r="B41" s="66" t="s">
        <v>58</v>
      </c>
      <c r="C41" s="64"/>
      <c r="D41" s="64"/>
      <c r="E41" s="64"/>
      <c r="F41" s="64"/>
      <c r="G41" s="64"/>
      <c r="H41" s="82"/>
      <c r="I41" s="111">
        <f>TRUNC(SUM(J39:J40),2)</f>
        <v>245.06</v>
      </c>
      <c r="J41" s="82"/>
      <c r="L41" s="41" t="s">
        <v>59</v>
      </c>
    </row>
    <row r="42" ht="30.75" customHeight="1" spans="1:18">
      <c r="A42" s="41"/>
      <c r="B42" s="83" t="s">
        <v>60</v>
      </c>
      <c r="C42" s="64"/>
      <c r="D42" s="64"/>
      <c r="E42" s="64"/>
      <c r="F42" s="64"/>
      <c r="G42" s="64"/>
      <c r="H42" s="64"/>
      <c r="I42" s="64"/>
      <c r="J42" s="82"/>
      <c r="L42" s="116" t="s">
        <v>61</v>
      </c>
      <c r="M42" s="117"/>
      <c r="N42" s="117"/>
      <c r="O42" s="117"/>
      <c r="P42" s="117"/>
      <c r="Q42" s="117"/>
      <c r="R42" s="117"/>
    </row>
    <row r="43" ht="15.75" customHeight="1" spans="1:10">
      <c r="A43" s="41"/>
      <c r="B43" s="84"/>
      <c r="C43" s="84"/>
      <c r="D43" s="84"/>
      <c r="E43" s="84"/>
      <c r="F43" s="84"/>
      <c r="G43" s="84"/>
      <c r="H43" s="84"/>
      <c r="I43" s="84"/>
      <c r="J43" s="84"/>
    </row>
    <row r="44" ht="15.75" customHeight="1" spans="1:10">
      <c r="A44" s="41"/>
      <c r="B44" s="85" t="s">
        <v>62</v>
      </c>
      <c r="C44" s="64"/>
      <c r="D44" s="64"/>
      <c r="E44" s="64"/>
      <c r="F44" s="64"/>
      <c r="G44" s="64"/>
      <c r="H44" s="64"/>
      <c r="I44" s="64"/>
      <c r="J44" s="82"/>
    </row>
    <row r="45" ht="15.75" customHeight="1" spans="1:10">
      <c r="A45" s="41"/>
      <c r="B45" s="73" t="s">
        <v>63</v>
      </c>
      <c r="C45" s="66" t="s">
        <v>64</v>
      </c>
      <c r="D45" s="64"/>
      <c r="E45" s="64"/>
      <c r="F45" s="64"/>
      <c r="G45" s="64"/>
      <c r="H45" s="82"/>
      <c r="I45" s="73" t="s">
        <v>53</v>
      </c>
      <c r="J45" s="113" t="s">
        <v>37</v>
      </c>
    </row>
    <row r="46" ht="15.75" customHeight="1" spans="1:12">
      <c r="A46" s="41"/>
      <c r="B46" s="67" t="s">
        <v>7</v>
      </c>
      <c r="C46" s="68" t="s">
        <v>65</v>
      </c>
      <c r="D46" s="69"/>
      <c r="E46" s="69"/>
      <c r="F46" s="69"/>
      <c r="G46" s="69"/>
      <c r="H46" s="70"/>
      <c r="I46" s="118">
        <v>0.2</v>
      </c>
      <c r="J46" s="119">
        <f>TRUNC((I34+I41)*I46,2)</f>
        <v>288.92</v>
      </c>
      <c r="K46" s="120"/>
      <c r="L46" s="41" t="s">
        <v>277</v>
      </c>
    </row>
    <row r="47" ht="15.75" customHeight="1" spans="1:12">
      <c r="A47" s="41"/>
      <c r="B47" s="67" t="s">
        <v>10</v>
      </c>
      <c r="C47" s="68" t="s">
        <v>67</v>
      </c>
      <c r="D47" s="69"/>
      <c r="E47" s="69"/>
      <c r="F47" s="69"/>
      <c r="G47" s="69"/>
      <c r="H47" s="70"/>
      <c r="I47" s="118">
        <v>0.025</v>
      </c>
      <c r="J47" s="119">
        <f>TRUNC((I34+I41)*I47,2)</f>
        <v>36.11</v>
      </c>
      <c r="K47" s="120"/>
      <c r="L47" s="41" t="s">
        <v>278</v>
      </c>
    </row>
    <row r="48" ht="15.75" customHeight="1" spans="1:12">
      <c r="A48" s="41"/>
      <c r="B48" s="67" t="s">
        <v>13</v>
      </c>
      <c r="C48" s="86" t="s">
        <v>69</v>
      </c>
      <c r="D48" s="82"/>
      <c r="E48" s="77" t="s">
        <v>70</v>
      </c>
      <c r="F48" s="87">
        <v>3</v>
      </c>
      <c r="G48" s="88" t="s">
        <v>71</v>
      </c>
      <c r="H48" s="89">
        <f>'99-CONTÍNUO'!$H$46</f>
        <v>0.7731</v>
      </c>
      <c r="I48" s="114">
        <f>F48*H48/100</f>
        <v>0.023193</v>
      </c>
      <c r="J48" s="119">
        <f>TRUNC((I34+I41)*I48,2)</f>
        <v>33.5</v>
      </c>
      <c r="K48" s="120"/>
      <c r="L48" s="41" t="s">
        <v>279</v>
      </c>
    </row>
    <row r="49" ht="15.75" customHeight="1" spans="1:12">
      <c r="A49" s="41"/>
      <c r="B49" s="67" t="s">
        <v>16</v>
      </c>
      <c r="C49" s="68" t="s">
        <v>73</v>
      </c>
      <c r="D49" s="69"/>
      <c r="E49" s="69"/>
      <c r="F49" s="69"/>
      <c r="G49" s="69"/>
      <c r="H49" s="70"/>
      <c r="I49" s="118">
        <v>0.015</v>
      </c>
      <c r="J49" s="119">
        <f>TRUNC((I34+I41)*I49,2)</f>
        <v>21.66</v>
      </c>
      <c r="K49" s="120"/>
      <c r="L49" s="41" t="s">
        <v>280</v>
      </c>
    </row>
    <row r="50" ht="15.75" customHeight="1" spans="1:12">
      <c r="A50" s="41"/>
      <c r="B50" s="67" t="s">
        <v>75</v>
      </c>
      <c r="C50" s="68" t="s">
        <v>76</v>
      </c>
      <c r="D50" s="69"/>
      <c r="E50" s="69"/>
      <c r="F50" s="69"/>
      <c r="G50" s="69"/>
      <c r="H50" s="70"/>
      <c r="I50" s="121">
        <v>0.01</v>
      </c>
      <c r="J50" s="119">
        <f>TRUNC((I34+I41)*I50,2)</f>
        <v>14.44</v>
      </c>
      <c r="K50" s="120"/>
      <c r="L50" s="41" t="s">
        <v>281</v>
      </c>
    </row>
    <row r="51" ht="15.75" customHeight="1" spans="1:12">
      <c r="A51" s="41"/>
      <c r="B51" s="67" t="s">
        <v>78</v>
      </c>
      <c r="C51" s="68" t="s">
        <v>79</v>
      </c>
      <c r="D51" s="69"/>
      <c r="E51" s="69"/>
      <c r="F51" s="69"/>
      <c r="G51" s="69"/>
      <c r="H51" s="70"/>
      <c r="I51" s="118">
        <v>0.006</v>
      </c>
      <c r="J51" s="119">
        <f>TRUNC((I34+I41)*I51,2)</f>
        <v>8.66</v>
      </c>
      <c r="K51" s="120"/>
      <c r="L51" s="41" t="s">
        <v>282</v>
      </c>
    </row>
    <row r="52" ht="15.75" customHeight="1" spans="1:12">
      <c r="A52" s="41"/>
      <c r="B52" s="67" t="s">
        <v>81</v>
      </c>
      <c r="C52" s="68" t="s">
        <v>82</v>
      </c>
      <c r="D52" s="69"/>
      <c r="E52" s="69"/>
      <c r="F52" s="69"/>
      <c r="G52" s="69"/>
      <c r="H52" s="70"/>
      <c r="I52" s="118">
        <v>0.002</v>
      </c>
      <c r="J52" s="119">
        <f>TRUNC((I34+I41)*I52,2)</f>
        <v>2.88</v>
      </c>
      <c r="K52" s="120"/>
      <c r="L52" s="41" t="s">
        <v>283</v>
      </c>
    </row>
    <row r="53" ht="15.75" customHeight="1" spans="1:12">
      <c r="A53" s="41"/>
      <c r="B53" s="67" t="s">
        <v>84</v>
      </c>
      <c r="C53" s="68" t="s">
        <v>85</v>
      </c>
      <c r="D53" s="69"/>
      <c r="E53" s="69"/>
      <c r="F53" s="69"/>
      <c r="G53" s="69"/>
      <c r="H53" s="70"/>
      <c r="I53" s="121">
        <v>0.08</v>
      </c>
      <c r="J53" s="119">
        <f>TRUNC((I34+I41)*I53,2)</f>
        <v>115.56</v>
      </c>
      <c r="K53" s="120"/>
      <c r="L53" s="41" t="s">
        <v>284</v>
      </c>
    </row>
    <row r="54" ht="15.75" customHeight="1" spans="1:12">
      <c r="A54" s="41"/>
      <c r="B54" s="66" t="s">
        <v>87</v>
      </c>
      <c r="C54" s="64"/>
      <c r="D54" s="64"/>
      <c r="E54" s="64"/>
      <c r="F54" s="64"/>
      <c r="G54" s="64"/>
      <c r="H54" s="82"/>
      <c r="I54" s="122">
        <f>SUM(I46:I53)</f>
        <v>0.361193</v>
      </c>
      <c r="J54" s="123">
        <f>TRUNC(SUM(J46:J53),2)</f>
        <v>521.73</v>
      </c>
      <c r="K54" s="120"/>
      <c r="L54" s="41" t="s">
        <v>88</v>
      </c>
    </row>
    <row r="55" ht="15.75" customHeight="1" spans="1:10">
      <c r="A55" s="41"/>
      <c r="B55" s="90" t="s">
        <v>89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84"/>
      <c r="C56" s="84"/>
      <c r="D56" s="84"/>
      <c r="E56" s="84"/>
      <c r="F56" s="84"/>
      <c r="G56" s="84"/>
      <c r="H56" s="84"/>
      <c r="I56" s="84"/>
      <c r="J56" s="84"/>
    </row>
    <row r="57" ht="15.75" customHeight="1" spans="1:10">
      <c r="A57" s="41"/>
      <c r="B57" s="66" t="s">
        <v>90</v>
      </c>
      <c r="C57" s="64"/>
      <c r="D57" s="64"/>
      <c r="E57" s="64"/>
      <c r="F57" s="64"/>
      <c r="G57" s="64"/>
      <c r="H57" s="64"/>
      <c r="I57" s="64"/>
      <c r="J57" s="82"/>
    </row>
    <row r="58" ht="15.75" customHeight="1" spans="1:10">
      <c r="A58" s="41"/>
      <c r="B58" s="73" t="s">
        <v>91</v>
      </c>
      <c r="C58" s="66" t="s">
        <v>92</v>
      </c>
      <c r="D58" s="64"/>
      <c r="E58" s="64"/>
      <c r="F58" s="64"/>
      <c r="G58" s="64"/>
      <c r="H58" s="82"/>
      <c r="I58" s="66" t="s">
        <v>37</v>
      </c>
      <c r="J58" s="82"/>
    </row>
    <row r="59" ht="15.75" customHeight="1" spans="1:32">
      <c r="A59" s="41"/>
      <c r="B59" s="91" t="s">
        <v>7</v>
      </c>
      <c r="C59" s="92" t="s">
        <v>93</v>
      </c>
      <c r="D59" s="67" t="s">
        <v>94</v>
      </c>
      <c r="E59" s="67" t="s">
        <v>95</v>
      </c>
      <c r="F59" s="67" t="s">
        <v>96</v>
      </c>
      <c r="G59" s="67" t="s">
        <v>97</v>
      </c>
      <c r="H59" s="67" t="s">
        <v>98</v>
      </c>
      <c r="I59" s="124">
        <f>TRUNC(IF(D60="NÃO",0,(E60*F60*G60)-H60),2)</f>
        <v>95.16</v>
      </c>
      <c r="J59" s="125"/>
      <c r="L59" s="41" t="s">
        <v>285</v>
      </c>
      <c r="AA59" s="129"/>
      <c r="AB59" s="129"/>
      <c r="AC59" s="129"/>
      <c r="AD59" s="129"/>
      <c r="AE59" s="129"/>
      <c r="AF59" s="129"/>
    </row>
    <row r="60" ht="15.75" customHeight="1" spans="1:32">
      <c r="A60" s="41"/>
      <c r="B60" s="93"/>
      <c r="C60" s="93"/>
      <c r="D60" s="94" t="s">
        <v>100</v>
      </c>
      <c r="E60" s="95">
        <v>4.5</v>
      </c>
      <c r="F60" s="67">
        <v>2</v>
      </c>
      <c r="G60" s="51">
        <f>TRUNC(203/12,2)</f>
        <v>16.91</v>
      </c>
      <c r="H60" s="96">
        <f>I29*0.06</f>
        <v>57.024</v>
      </c>
      <c r="I60" s="126"/>
      <c r="J60" s="127"/>
      <c r="L60" s="41" t="s">
        <v>286</v>
      </c>
      <c r="AA60" s="130"/>
      <c r="AB60" s="131"/>
      <c r="AC60" s="132"/>
      <c r="AD60" s="131"/>
      <c r="AE60" s="133"/>
      <c r="AF60" s="131"/>
    </row>
    <row r="61" ht="15.75" customHeight="1" spans="1:32">
      <c r="A61" s="41"/>
      <c r="B61" s="91" t="s">
        <v>10</v>
      </c>
      <c r="C61" s="92" t="s">
        <v>102</v>
      </c>
      <c r="D61" s="97" t="s">
        <v>103</v>
      </c>
      <c r="E61" s="67" t="s">
        <v>94</v>
      </c>
      <c r="F61" s="67" t="s">
        <v>95</v>
      </c>
      <c r="G61" s="67" t="s">
        <v>97</v>
      </c>
      <c r="H61" s="67" t="s">
        <v>98</v>
      </c>
      <c r="I61" s="124">
        <f>TRUNC(IF(E62="NÃO",0,(F62*G62)-H62),2)</f>
        <v>220.67</v>
      </c>
      <c r="J61" s="125"/>
      <c r="L61" s="41" t="s">
        <v>287</v>
      </c>
      <c r="AA61" s="130"/>
      <c r="AB61" s="134"/>
      <c r="AC61" s="130"/>
      <c r="AD61" s="135"/>
      <c r="AE61" s="130"/>
      <c r="AF61" s="135"/>
    </row>
    <row r="62" ht="15.75" customHeight="1" spans="1:32">
      <c r="A62" s="41"/>
      <c r="B62" s="93"/>
      <c r="C62" s="93"/>
      <c r="D62" s="98">
        <v>0.1</v>
      </c>
      <c r="E62" s="94" t="s">
        <v>100</v>
      </c>
      <c r="F62" s="95">
        <v>14.5</v>
      </c>
      <c r="G62" s="51">
        <f>G60</f>
        <v>16.91</v>
      </c>
      <c r="H62" s="96">
        <f>(F62*G62)*D62</f>
        <v>24.5195</v>
      </c>
      <c r="I62" s="126"/>
      <c r="J62" s="127"/>
      <c r="L62" s="41" t="s">
        <v>288</v>
      </c>
      <c r="AA62" s="130"/>
      <c r="AB62" s="131"/>
      <c r="AC62" s="130"/>
      <c r="AD62" s="136"/>
      <c r="AE62" s="130"/>
      <c r="AF62" s="136"/>
    </row>
    <row r="63" ht="15.75" customHeight="1" spans="1:32">
      <c r="A63" s="41"/>
      <c r="B63" s="97" t="s">
        <v>13</v>
      </c>
      <c r="C63" s="99" t="s">
        <v>106</v>
      </c>
      <c r="D63" s="64"/>
      <c r="E63" s="64"/>
      <c r="F63" s="64"/>
      <c r="G63" s="64"/>
      <c r="H63" s="82"/>
      <c r="I63" s="128">
        <v>3.5</v>
      </c>
      <c r="J63" s="82"/>
      <c r="L63" s="41" t="s">
        <v>107</v>
      </c>
      <c r="AA63" s="130"/>
      <c r="AB63" s="131"/>
      <c r="AC63" s="130"/>
      <c r="AD63" s="136"/>
      <c r="AE63" s="130"/>
      <c r="AF63" s="136"/>
    </row>
    <row r="64" ht="15.75" customHeight="1" spans="1:32">
      <c r="A64" s="41"/>
      <c r="B64" s="67" t="s">
        <v>16</v>
      </c>
      <c r="C64" s="99" t="s">
        <v>108</v>
      </c>
      <c r="D64" s="64"/>
      <c r="E64" s="64"/>
      <c r="F64" s="64"/>
      <c r="G64" s="64"/>
      <c r="H64" s="82"/>
      <c r="I64" s="128">
        <v>15</v>
      </c>
      <c r="J64" s="82"/>
      <c r="L64" s="41" t="s">
        <v>109</v>
      </c>
      <c r="AA64" s="137"/>
      <c r="AB64" s="137"/>
      <c r="AC64" s="137"/>
      <c r="AD64" s="137"/>
      <c r="AE64" s="137"/>
      <c r="AF64" s="137"/>
    </row>
    <row r="65" ht="15.75" customHeight="1" spans="1:12">
      <c r="A65" s="41"/>
      <c r="B65" s="66" t="s">
        <v>58</v>
      </c>
      <c r="C65" s="64"/>
      <c r="D65" s="64"/>
      <c r="E65" s="64"/>
      <c r="F65" s="64"/>
      <c r="G65" s="64"/>
      <c r="H65" s="82"/>
      <c r="I65" s="111">
        <f>TRUNC(SUM(I59:J64),2)</f>
        <v>334.33</v>
      </c>
      <c r="J65" s="82"/>
      <c r="L65" s="41" t="s">
        <v>110</v>
      </c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42"/>
      <c r="C67" s="42"/>
      <c r="D67" s="42"/>
      <c r="E67" s="42"/>
      <c r="F67" s="42"/>
      <c r="G67" s="42"/>
      <c r="H67" s="42"/>
      <c r="I67" s="42"/>
      <c r="J67" s="42"/>
    </row>
    <row r="68" ht="15.75" customHeight="1" spans="1:10">
      <c r="A68" s="41"/>
      <c r="B68" s="42"/>
      <c r="C68" s="42"/>
      <c r="D68" s="42"/>
      <c r="E68" s="42"/>
      <c r="F68" s="42"/>
      <c r="G68" s="42"/>
      <c r="H68" s="42"/>
      <c r="I68" s="42"/>
      <c r="J68" s="42"/>
    </row>
    <row r="69" ht="15.75" customHeight="1" spans="1:10">
      <c r="A69" s="41"/>
      <c r="B69" s="138" t="s">
        <v>111</v>
      </c>
      <c r="C69" s="50"/>
      <c r="D69" s="50"/>
      <c r="E69" s="50"/>
      <c r="F69" s="50"/>
      <c r="G69" s="50"/>
      <c r="H69" s="50"/>
      <c r="I69" s="50"/>
      <c r="J69" s="50"/>
    </row>
    <row r="70" ht="15.75" customHeight="1" spans="1:10">
      <c r="A70" s="41"/>
      <c r="B70" s="139"/>
      <c r="C70" s="139"/>
      <c r="D70" s="139"/>
      <c r="E70" s="139"/>
      <c r="F70" s="139"/>
      <c r="G70" s="139"/>
      <c r="H70" s="139"/>
      <c r="I70" s="139"/>
      <c r="J70" s="139"/>
    </row>
    <row r="71" ht="15.75" customHeight="1" spans="1:10">
      <c r="A71" s="41"/>
      <c r="B71" s="140">
        <v>2</v>
      </c>
      <c r="C71" s="141" t="s">
        <v>112</v>
      </c>
      <c r="D71" s="64"/>
      <c r="E71" s="64"/>
      <c r="F71" s="64"/>
      <c r="G71" s="64"/>
      <c r="H71" s="82"/>
      <c r="I71" s="141" t="s">
        <v>37</v>
      </c>
      <c r="J71" s="82"/>
    </row>
    <row r="72" ht="15.75" customHeight="1" spans="1:12">
      <c r="A72" s="41"/>
      <c r="B72" s="77" t="s">
        <v>51</v>
      </c>
      <c r="C72" s="86" t="s">
        <v>113</v>
      </c>
      <c r="D72" s="142"/>
      <c r="E72" s="142"/>
      <c r="F72" s="142"/>
      <c r="G72" s="142"/>
      <c r="H72" s="143"/>
      <c r="I72" s="108">
        <f>I41</f>
        <v>245.06</v>
      </c>
      <c r="J72" s="82"/>
      <c r="L72" s="41" t="s">
        <v>289</v>
      </c>
    </row>
    <row r="73" ht="15.75" customHeight="1" spans="1:12">
      <c r="A73" s="41"/>
      <c r="B73" s="77" t="s">
        <v>63</v>
      </c>
      <c r="C73" s="86" t="s">
        <v>64</v>
      </c>
      <c r="D73" s="142"/>
      <c r="E73" s="142"/>
      <c r="F73" s="142"/>
      <c r="G73" s="142"/>
      <c r="H73" s="143"/>
      <c r="I73" s="108">
        <f>J54</f>
        <v>521.73</v>
      </c>
      <c r="J73" s="82"/>
      <c r="L73" s="41" t="s">
        <v>290</v>
      </c>
    </row>
    <row r="74" ht="15.75" customHeight="1" spans="1:12">
      <c r="A74" s="41"/>
      <c r="B74" s="77" t="s">
        <v>91</v>
      </c>
      <c r="C74" s="86" t="s">
        <v>92</v>
      </c>
      <c r="D74" s="142"/>
      <c r="E74" s="142"/>
      <c r="F74" s="142"/>
      <c r="G74" s="142"/>
      <c r="H74" s="143"/>
      <c r="I74" s="108">
        <f>I65</f>
        <v>334.33</v>
      </c>
      <c r="J74" s="82"/>
      <c r="L74" s="41" t="s">
        <v>291</v>
      </c>
    </row>
    <row r="75" ht="15.75" customHeight="1" spans="1:12">
      <c r="A75" s="41"/>
      <c r="B75" s="66" t="s">
        <v>58</v>
      </c>
      <c r="C75" s="64"/>
      <c r="D75" s="64"/>
      <c r="E75" s="64"/>
      <c r="F75" s="64"/>
      <c r="G75" s="64"/>
      <c r="H75" s="82"/>
      <c r="I75" s="111">
        <f>SUM(I72:J74)</f>
        <v>1101.12</v>
      </c>
      <c r="J75" s="82"/>
      <c r="L75" s="41" t="s">
        <v>117</v>
      </c>
    </row>
    <row r="76" ht="15.75" customHeight="1" spans="1:10">
      <c r="A76" s="41"/>
      <c r="C76" s="144"/>
      <c r="D76" s="144"/>
      <c r="E76" s="144"/>
      <c r="F76" s="144"/>
      <c r="G76" s="144"/>
      <c r="H76" s="144"/>
      <c r="I76" s="144"/>
      <c r="J76" s="144"/>
    </row>
    <row r="77" ht="15.75" customHeight="1" spans="1:10">
      <c r="A77" s="41"/>
      <c r="B77" s="72" t="s">
        <v>118</v>
      </c>
      <c r="C77" s="64"/>
      <c r="D77" s="64"/>
      <c r="E77" s="64"/>
      <c r="F77" s="64"/>
      <c r="G77" s="64"/>
      <c r="H77" s="64"/>
      <c r="I77" s="64"/>
      <c r="J77" s="82"/>
    </row>
    <row r="78" ht="15.75" customHeight="1" spans="1:10">
      <c r="A78" s="41"/>
      <c r="B78" s="73">
        <v>3</v>
      </c>
      <c r="C78" s="66" t="s">
        <v>119</v>
      </c>
      <c r="D78" s="64"/>
      <c r="E78" s="64"/>
      <c r="F78" s="64"/>
      <c r="G78" s="64"/>
      <c r="H78" s="82"/>
      <c r="I78" s="73" t="s">
        <v>53</v>
      </c>
      <c r="J78" s="113" t="s">
        <v>37</v>
      </c>
    </row>
    <row r="79" ht="15.75" customHeight="1" spans="1:24">
      <c r="A79" s="41"/>
      <c r="B79" s="67" t="s">
        <v>7</v>
      </c>
      <c r="C79" s="68" t="s">
        <v>120</v>
      </c>
      <c r="D79" s="69"/>
      <c r="E79" s="69"/>
      <c r="F79" s="69"/>
      <c r="G79" s="69"/>
      <c r="H79" s="70"/>
      <c r="I79" s="163">
        <v>0.0042</v>
      </c>
      <c r="J79" s="119">
        <v>7.49</v>
      </c>
      <c r="L79" s="164" t="s">
        <v>292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10</v>
      </c>
      <c r="C80" s="68" t="s">
        <v>122</v>
      </c>
      <c r="D80" s="69"/>
      <c r="E80" s="69"/>
      <c r="F80" s="69"/>
      <c r="G80" s="69"/>
      <c r="H80" s="70"/>
      <c r="I80" s="165">
        <v>0</v>
      </c>
      <c r="J80" s="119" t="s">
        <v>45</v>
      </c>
      <c r="L80" s="164" t="s">
        <v>123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13</v>
      </c>
      <c r="C81" s="68" t="s">
        <v>124</v>
      </c>
      <c r="D81" s="69"/>
      <c r="E81" s="69"/>
      <c r="F81" s="69"/>
      <c r="G81" s="69"/>
      <c r="H81" s="70"/>
      <c r="I81" s="163">
        <v>0.02</v>
      </c>
      <c r="J81" s="119">
        <f>TRUNC(I34*I81,2)</f>
        <v>23.99</v>
      </c>
      <c r="K81" s="166"/>
      <c r="L81" s="164" t="s">
        <v>293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16</v>
      </c>
      <c r="C82" s="68" t="s">
        <v>126</v>
      </c>
      <c r="D82" s="69"/>
      <c r="E82" s="69"/>
      <c r="F82" s="69"/>
      <c r="G82" s="69"/>
      <c r="H82" s="70"/>
      <c r="I82" s="163">
        <v>0.0185</v>
      </c>
      <c r="J82" s="119">
        <f>TRUNC((I34+I75)*I82,2)</f>
        <v>42.56</v>
      </c>
      <c r="L82" s="164" t="s">
        <v>294</v>
      </c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</row>
    <row r="83" ht="15.75" customHeight="1" spans="1:24">
      <c r="A83" s="41"/>
      <c r="B83" s="67" t="s">
        <v>75</v>
      </c>
      <c r="C83" s="68" t="s">
        <v>128</v>
      </c>
      <c r="D83" s="69"/>
      <c r="E83" s="69"/>
      <c r="F83" s="69"/>
      <c r="G83" s="69"/>
      <c r="H83" s="70"/>
      <c r="I83" s="165">
        <v>0</v>
      </c>
      <c r="J83" s="119" t="s">
        <v>45</v>
      </c>
      <c r="L83" s="164" t="s">
        <v>123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24">
      <c r="A84" s="41"/>
      <c r="B84" s="67" t="s">
        <v>78</v>
      </c>
      <c r="C84" s="68" t="s">
        <v>129</v>
      </c>
      <c r="D84" s="69"/>
      <c r="E84" s="69"/>
      <c r="F84" s="69"/>
      <c r="G84" s="69"/>
      <c r="H84" s="70"/>
      <c r="I84" s="163">
        <v>0.02</v>
      </c>
      <c r="J84" s="119">
        <f>TRUNC(I34*I84,2)</f>
        <v>23.99</v>
      </c>
      <c r="L84" s="167" t="s">
        <v>295</v>
      </c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</row>
    <row r="85" ht="15.75" customHeight="1" spans="1:24">
      <c r="A85" s="41"/>
      <c r="B85" s="66" t="s">
        <v>58</v>
      </c>
      <c r="C85" s="64"/>
      <c r="D85" s="64"/>
      <c r="E85" s="64"/>
      <c r="F85" s="64"/>
      <c r="G85" s="64"/>
      <c r="H85" s="82"/>
      <c r="I85" s="111">
        <f>TRUNC(SUM(J79:J84),2)</f>
        <v>98.03</v>
      </c>
      <c r="J85" s="82"/>
      <c r="L85" s="164" t="s">
        <v>131</v>
      </c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</row>
    <row r="86" ht="15.75" customHeight="1" spans="1:10">
      <c r="A86" s="41"/>
      <c r="B86" s="84"/>
      <c r="C86" s="84"/>
      <c r="D86" s="84"/>
      <c r="E86" s="84"/>
      <c r="F86" s="84"/>
      <c r="G86" s="84"/>
      <c r="H86" s="84"/>
      <c r="I86" s="84"/>
      <c r="J86" s="84"/>
    </row>
    <row r="87" ht="15.75" customHeight="1" spans="1:10">
      <c r="A87" s="41"/>
      <c r="B87" s="72" t="s">
        <v>132</v>
      </c>
      <c r="C87" s="64"/>
      <c r="D87" s="64"/>
      <c r="E87" s="64"/>
      <c r="F87" s="64"/>
      <c r="G87" s="64"/>
      <c r="H87" s="64"/>
      <c r="I87" s="64"/>
      <c r="J87" s="82"/>
    </row>
    <row r="88" ht="15.75" customHeight="1" spans="1:10">
      <c r="A88" s="41"/>
      <c r="B88" s="66" t="s">
        <v>133</v>
      </c>
      <c r="C88" s="64"/>
      <c r="D88" s="64"/>
      <c r="E88" s="64"/>
      <c r="F88" s="64"/>
      <c r="G88" s="64"/>
      <c r="H88" s="64"/>
      <c r="I88" s="64"/>
      <c r="J88" s="82"/>
    </row>
    <row r="89" ht="15.75" customHeight="1" spans="1:10">
      <c r="A89" s="41"/>
      <c r="B89" s="73" t="s">
        <v>134</v>
      </c>
      <c r="C89" s="66" t="s">
        <v>135</v>
      </c>
      <c r="D89" s="64"/>
      <c r="E89" s="64"/>
      <c r="F89" s="64"/>
      <c r="G89" s="64"/>
      <c r="H89" s="82"/>
      <c r="I89" s="73" t="s">
        <v>53</v>
      </c>
      <c r="J89" s="73" t="s">
        <v>37</v>
      </c>
    </row>
    <row r="90" ht="15.75" customHeight="1" spans="1:12">
      <c r="A90" s="41"/>
      <c r="B90" s="67" t="s">
        <v>7</v>
      </c>
      <c r="C90" s="68" t="s">
        <v>136</v>
      </c>
      <c r="D90" s="69"/>
      <c r="E90" s="69"/>
      <c r="F90" s="69"/>
      <c r="G90" s="69"/>
      <c r="H90" s="70"/>
      <c r="I90" s="169">
        <v>0</v>
      </c>
      <c r="J90" s="115">
        <f>TRUNC((I34+I75+I85)*I90,2)</f>
        <v>0</v>
      </c>
      <c r="L90" s="164" t="s">
        <v>296</v>
      </c>
    </row>
    <row r="91" ht="15.75" customHeight="1" spans="1:12">
      <c r="A91" s="41"/>
      <c r="B91" s="67" t="s">
        <v>10</v>
      </c>
      <c r="C91" s="68" t="s">
        <v>138</v>
      </c>
      <c r="D91" s="69"/>
      <c r="E91" s="69"/>
      <c r="F91" s="69"/>
      <c r="G91" s="69"/>
      <c r="H91" s="70"/>
      <c r="I91" s="118">
        <v>0</v>
      </c>
      <c r="J91" s="115">
        <f>TRUNC((I34+I75+I85)*I91,2)</f>
        <v>0</v>
      </c>
      <c r="L91" s="164" t="s">
        <v>297</v>
      </c>
    </row>
    <row r="92" ht="15.75" customHeight="1" spans="1:12">
      <c r="A92" s="41"/>
      <c r="B92" s="67" t="s">
        <v>13</v>
      </c>
      <c r="C92" s="68" t="s">
        <v>140</v>
      </c>
      <c r="D92" s="69"/>
      <c r="E92" s="69"/>
      <c r="F92" s="69"/>
      <c r="G92" s="69"/>
      <c r="H92" s="70"/>
      <c r="I92" s="118">
        <v>0</v>
      </c>
      <c r="J92" s="115">
        <v>0</v>
      </c>
      <c r="L92" s="164" t="s">
        <v>298</v>
      </c>
    </row>
    <row r="93" ht="15.75" customHeight="1" spans="1:12">
      <c r="A93" s="41"/>
      <c r="B93" s="67" t="s">
        <v>16</v>
      </c>
      <c r="C93" s="68" t="s">
        <v>142</v>
      </c>
      <c r="D93" s="69"/>
      <c r="E93" s="69"/>
      <c r="F93" s="69"/>
      <c r="G93" s="69"/>
      <c r="H93" s="70"/>
      <c r="I93" s="118">
        <v>0</v>
      </c>
      <c r="J93" s="115">
        <f>TRUNC((I34+I75+I85)*I93,2)</f>
        <v>0</v>
      </c>
      <c r="L93" s="164" t="s">
        <v>299</v>
      </c>
    </row>
    <row r="94" ht="15.75" customHeight="1" spans="1:12">
      <c r="A94" s="41"/>
      <c r="B94" s="67" t="s">
        <v>75</v>
      </c>
      <c r="C94" s="68" t="s">
        <v>144</v>
      </c>
      <c r="D94" s="69"/>
      <c r="E94" s="69"/>
      <c r="F94" s="69"/>
      <c r="G94" s="69"/>
      <c r="H94" s="70"/>
      <c r="I94" s="118">
        <v>0</v>
      </c>
      <c r="J94" s="115">
        <f>TRUNC((I34+I75+I85)*I94,2)</f>
        <v>0</v>
      </c>
      <c r="L94" s="164" t="s">
        <v>300</v>
      </c>
    </row>
    <row r="95" ht="15.75" customHeight="1" spans="1:12">
      <c r="A95" s="41"/>
      <c r="B95" s="67" t="s">
        <v>78</v>
      </c>
      <c r="C95" s="145" t="s">
        <v>146</v>
      </c>
      <c r="D95" s="146"/>
      <c r="E95" s="146"/>
      <c r="F95" s="146"/>
      <c r="G95" s="146"/>
      <c r="H95" s="147"/>
      <c r="I95" s="118">
        <v>0</v>
      </c>
      <c r="J95" s="115">
        <f>TRUNC((I34+I75+I85)*I95,2)</f>
        <v>0</v>
      </c>
      <c r="L95" s="164" t="s">
        <v>301</v>
      </c>
    </row>
    <row r="96" ht="15.75" customHeight="1" spans="1:12">
      <c r="A96" s="41"/>
      <c r="B96" s="66" t="s">
        <v>58</v>
      </c>
      <c r="C96" s="64"/>
      <c r="D96" s="64"/>
      <c r="E96" s="64"/>
      <c r="F96" s="64"/>
      <c r="G96" s="64"/>
      <c r="H96" s="82"/>
      <c r="I96" s="170">
        <f>SUM(I90:I95)</f>
        <v>0</v>
      </c>
      <c r="J96" s="171">
        <f>TRUNC(SUM(J90:J95),2)</f>
        <v>0</v>
      </c>
      <c r="L96" s="164" t="s">
        <v>131</v>
      </c>
    </row>
    <row r="97" ht="15.75" customHeight="1" spans="1:10">
      <c r="A97" s="41"/>
      <c r="B97" s="42"/>
      <c r="C97" s="42"/>
      <c r="D97" s="42"/>
      <c r="E97" s="42"/>
      <c r="F97" s="42"/>
      <c r="G97" s="42"/>
      <c r="H97" s="42"/>
      <c r="I97" s="42"/>
      <c r="J97" s="42"/>
    </row>
    <row r="98" ht="15.75" customHeight="1" spans="1:10">
      <c r="A98" s="41"/>
      <c r="B98" s="72" t="s">
        <v>148</v>
      </c>
      <c r="C98" s="64"/>
      <c r="D98" s="64"/>
      <c r="E98" s="64"/>
      <c r="F98" s="64"/>
      <c r="G98" s="64"/>
      <c r="H98" s="64"/>
      <c r="I98" s="64"/>
      <c r="J98" s="82"/>
    </row>
    <row r="99" ht="15.75" customHeight="1" spans="1:12">
      <c r="A99" s="41"/>
      <c r="B99" s="73">
        <v>5</v>
      </c>
      <c r="C99" s="66" t="s">
        <v>149</v>
      </c>
      <c r="D99" s="64"/>
      <c r="E99" s="64"/>
      <c r="F99" s="64"/>
      <c r="G99" s="64"/>
      <c r="H99" s="82"/>
      <c r="I99" s="66" t="s">
        <v>37</v>
      </c>
      <c r="J99" s="82"/>
      <c r="L99" s="172"/>
    </row>
    <row r="100" ht="15.75" customHeight="1" spans="1:12">
      <c r="A100" s="41"/>
      <c r="B100" s="77" t="s">
        <v>7</v>
      </c>
      <c r="C100" s="86" t="s">
        <v>150</v>
      </c>
      <c r="D100" s="142"/>
      <c r="E100" s="142"/>
      <c r="F100" s="142"/>
      <c r="G100" s="142"/>
      <c r="H100" s="143"/>
      <c r="I100" s="173">
        <f>'107.1-UNIF_EQUIP-INSP. DE ALUNO'!$F$9</f>
        <v>69.57</v>
      </c>
      <c r="J100" s="82"/>
      <c r="L100" s="164" t="s">
        <v>151</v>
      </c>
    </row>
    <row r="101" ht="15.75" customHeight="1" spans="1:12">
      <c r="A101" s="41"/>
      <c r="B101" s="77" t="s">
        <v>10</v>
      </c>
      <c r="C101" s="86" t="s">
        <v>152</v>
      </c>
      <c r="D101" s="142"/>
      <c r="E101" s="142"/>
      <c r="F101" s="142"/>
      <c r="G101" s="142"/>
      <c r="H101" s="143"/>
      <c r="I101" s="173">
        <v>0</v>
      </c>
      <c r="J101" s="82"/>
      <c r="L101" s="164" t="s">
        <v>153</v>
      </c>
    </row>
    <row r="102" ht="15.75" customHeight="1" spans="1:12">
      <c r="A102" s="41"/>
      <c r="B102" s="66" t="s">
        <v>58</v>
      </c>
      <c r="C102" s="64"/>
      <c r="D102" s="64"/>
      <c r="E102" s="64"/>
      <c r="F102" s="64"/>
      <c r="G102" s="64"/>
      <c r="H102" s="82"/>
      <c r="I102" s="111">
        <f>TRUNC(SUM(I100:I101),2)</f>
        <v>69.57</v>
      </c>
      <c r="J102" s="82"/>
      <c r="L102" s="164" t="s">
        <v>59</v>
      </c>
    </row>
    <row r="103" ht="15.75" customHeight="1" spans="1:32">
      <c r="A103" s="109"/>
      <c r="B103" s="112"/>
      <c r="C103" s="112"/>
      <c r="D103" s="112"/>
      <c r="E103" s="112"/>
      <c r="F103" s="112"/>
      <c r="G103" s="112"/>
      <c r="H103" s="112"/>
      <c r="I103" s="112"/>
      <c r="J103" s="112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2" t="s">
        <v>154</v>
      </c>
      <c r="C104" s="64"/>
      <c r="D104" s="64"/>
      <c r="E104" s="64"/>
      <c r="F104" s="64"/>
      <c r="G104" s="64"/>
      <c r="H104" s="64"/>
      <c r="I104" s="64"/>
      <c r="J104" s="82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140">
        <v>6</v>
      </c>
      <c r="C105" s="148" t="s">
        <v>155</v>
      </c>
      <c r="D105" s="149"/>
      <c r="E105" s="149"/>
      <c r="F105" s="149"/>
      <c r="G105" s="149"/>
      <c r="H105" s="150"/>
      <c r="I105" s="140" t="s">
        <v>53</v>
      </c>
      <c r="J105" s="140" t="s">
        <v>37</v>
      </c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7</v>
      </c>
      <c r="C106" s="86" t="s">
        <v>156</v>
      </c>
      <c r="D106" s="142"/>
      <c r="E106" s="142"/>
      <c r="F106" s="142"/>
      <c r="G106" s="142"/>
      <c r="H106" s="143"/>
      <c r="I106" s="163">
        <v>0.0068</v>
      </c>
      <c r="J106" s="174">
        <f>TRUNC((I122*I106),2)</f>
        <v>16.78</v>
      </c>
      <c r="K106" s="109"/>
      <c r="L106" s="164" t="s">
        <v>302</v>
      </c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109"/>
      <c r="B107" s="77" t="s">
        <v>10</v>
      </c>
      <c r="C107" s="86" t="s">
        <v>158</v>
      </c>
      <c r="D107" s="142"/>
      <c r="E107" s="142"/>
      <c r="F107" s="142"/>
      <c r="G107" s="142"/>
      <c r="H107" s="143"/>
      <c r="I107" s="163">
        <v>0.0069</v>
      </c>
      <c r="J107" s="174">
        <f>TRUNC((I122*I107),2)</f>
        <v>17.03</v>
      </c>
      <c r="K107" s="109"/>
      <c r="L107" s="164" t="s">
        <v>303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109"/>
      <c r="B108" s="77" t="s">
        <v>13</v>
      </c>
      <c r="C108" s="86" t="s">
        <v>160</v>
      </c>
      <c r="D108" s="142"/>
      <c r="E108" s="142"/>
      <c r="F108" s="142"/>
      <c r="G108" s="142"/>
      <c r="H108" s="143"/>
      <c r="I108" s="165"/>
      <c r="J108" s="174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161</v>
      </c>
      <c r="C109" s="152"/>
      <c r="D109" s="153" t="s">
        <v>162</v>
      </c>
      <c r="E109" s="154" t="s">
        <v>163</v>
      </c>
      <c r="F109" s="155"/>
      <c r="G109" s="155"/>
      <c r="H109" s="156"/>
      <c r="I109" s="163">
        <f>'99-CONTÍNUO'!I107</f>
        <v>0.0042</v>
      </c>
      <c r="J109" s="174">
        <f>TRUNC((((I122+J106+J107)/(1-(I112)))*I109),2)</f>
        <v>11.34</v>
      </c>
      <c r="K109" s="109"/>
      <c r="L109" s="175" t="s">
        <v>304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151" t="s">
        <v>165</v>
      </c>
      <c r="C110" s="152"/>
      <c r="D110" s="157"/>
      <c r="E110" s="154" t="s">
        <v>166</v>
      </c>
      <c r="F110" s="155"/>
      <c r="G110" s="155"/>
      <c r="H110" s="156"/>
      <c r="I110" s="176">
        <f>'99-CONTÍNUO'!I108</f>
        <v>0.0192</v>
      </c>
      <c r="J110" s="174">
        <f>TRUNC((((I122+J106+J107)/(1-(I112)))*I110),2)</f>
        <v>51.84</v>
      </c>
      <c r="K110" s="109"/>
      <c r="L110" s="175" t="s">
        <v>305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1" t="s">
        <v>168</v>
      </c>
      <c r="C111" s="152"/>
      <c r="D111" s="158" t="s">
        <v>169</v>
      </c>
      <c r="E111" s="154" t="s">
        <v>170</v>
      </c>
      <c r="F111" s="155"/>
      <c r="G111" s="155"/>
      <c r="H111" s="156"/>
      <c r="I111" s="163">
        <f>'99-CONTÍNUO'!I109</f>
        <v>0.05</v>
      </c>
      <c r="J111" s="174">
        <f>TRUNC((((I122+J106+J107)/(1-(I112)))*I111),2)</f>
        <v>135.01</v>
      </c>
      <c r="K111" s="109"/>
      <c r="L111" s="175" t="s">
        <v>306</v>
      </c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66" t="s">
        <v>87</v>
      </c>
      <c r="C112" s="64"/>
      <c r="D112" s="64"/>
      <c r="E112" s="64"/>
      <c r="F112" s="64"/>
      <c r="G112" s="64"/>
      <c r="H112" s="82"/>
      <c r="I112" s="177">
        <f>SUM(I109:I111)</f>
        <v>0.0734</v>
      </c>
      <c r="J112" s="178">
        <f>TRUNC(SUM(J106:J111),2)</f>
        <v>232</v>
      </c>
      <c r="K112" s="109"/>
      <c r="L112" s="164" t="s">
        <v>172</v>
      </c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59"/>
      <c r="C113" s="159"/>
      <c r="D113" s="159"/>
      <c r="E113" s="159"/>
      <c r="F113" s="159"/>
      <c r="G113" s="159"/>
      <c r="H113" s="159"/>
      <c r="I113" s="159"/>
      <c r="J113" s="15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72" t="s">
        <v>173</v>
      </c>
      <c r="C114" s="64"/>
      <c r="D114" s="64"/>
      <c r="E114" s="64"/>
      <c r="F114" s="64"/>
      <c r="G114" s="64"/>
      <c r="H114" s="64"/>
      <c r="I114" s="64"/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160"/>
      <c r="C115" s="160"/>
      <c r="D115" s="160"/>
      <c r="E115" s="160"/>
      <c r="F115" s="160"/>
      <c r="G115" s="160"/>
      <c r="H115" s="160"/>
      <c r="I115" s="160"/>
      <c r="J115" s="160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141" t="s">
        <v>174</v>
      </c>
      <c r="C116" s="64"/>
      <c r="D116" s="64"/>
      <c r="E116" s="64"/>
      <c r="F116" s="64"/>
      <c r="G116" s="64"/>
      <c r="H116" s="82"/>
      <c r="I116" s="141" t="s">
        <v>37</v>
      </c>
      <c r="J116" s="82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7</v>
      </c>
      <c r="C117" s="86" t="s">
        <v>175</v>
      </c>
      <c r="D117" s="142"/>
      <c r="E117" s="142"/>
      <c r="F117" s="142"/>
      <c r="G117" s="142"/>
      <c r="H117" s="143"/>
      <c r="I117" s="108">
        <f>I34</f>
        <v>1199.55</v>
      </c>
      <c r="J117" s="82"/>
      <c r="K117" s="109"/>
      <c r="L117" s="164" t="s">
        <v>307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10</v>
      </c>
      <c r="C118" s="86" t="s">
        <v>177</v>
      </c>
      <c r="D118" s="142"/>
      <c r="E118" s="142"/>
      <c r="F118" s="142"/>
      <c r="G118" s="142"/>
      <c r="H118" s="143"/>
      <c r="I118" s="108">
        <f>I75</f>
        <v>1101.12</v>
      </c>
      <c r="J118" s="82"/>
      <c r="K118" s="109"/>
      <c r="L118" s="164" t="s">
        <v>308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13</v>
      </c>
      <c r="C119" s="86" t="s">
        <v>179</v>
      </c>
      <c r="D119" s="142"/>
      <c r="E119" s="142"/>
      <c r="F119" s="142"/>
      <c r="G119" s="142"/>
      <c r="H119" s="143"/>
      <c r="I119" s="108">
        <f>I85</f>
        <v>98.03</v>
      </c>
      <c r="J119" s="82"/>
      <c r="K119" s="109"/>
      <c r="L119" s="164" t="s">
        <v>309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77" t="s">
        <v>16</v>
      </c>
      <c r="C120" s="86" t="s">
        <v>181</v>
      </c>
      <c r="D120" s="142"/>
      <c r="E120" s="142"/>
      <c r="F120" s="142"/>
      <c r="G120" s="142"/>
      <c r="H120" s="143"/>
      <c r="I120" s="108">
        <f>J96</f>
        <v>0</v>
      </c>
      <c r="J120" s="82"/>
      <c r="K120" s="109"/>
      <c r="L120" s="164" t="s">
        <v>310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75</v>
      </c>
      <c r="C121" s="86" t="s">
        <v>183</v>
      </c>
      <c r="D121" s="142"/>
      <c r="E121" s="142"/>
      <c r="F121" s="142"/>
      <c r="G121" s="142"/>
      <c r="H121" s="143"/>
      <c r="I121" s="108">
        <f>I102</f>
        <v>69.57</v>
      </c>
      <c r="J121" s="82"/>
      <c r="K121" s="109"/>
      <c r="L121" s="164" t="s">
        <v>311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185</v>
      </c>
      <c r="C122" s="64"/>
      <c r="D122" s="64"/>
      <c r="E122" s="64"/>
      <c r="F122" s="64"/>
      <c r="G122" s="64"/>
      <c r="H122" s="82"/>
      <c r="I122" s="179">
        <f>TRUNC(SUM(I117:J121),2)</f>
        <v>2468.27</v>
      </c>
      <c r="J122" s="82"/>
      <c r="K122" s="109"/>
      <c r="L122" s="164" t="s">
        <v>186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77" t="s">
        <v>78</v>
      </c>
      <c r="C123" s="86" t="s">
        <v>187</v>
      </c>
      <c r="D123" s="142"/>
      <c r="E123" s="142"/>
      <c r="F123" s="142"/>
      <c r="G123" s="142"/>
      <c r="H123" s="143"/>
      <c r="I123" s="108">
        <f>J112</f>
        <v>232</v>
      </c>
      <c r="J123" s="82"/>
      <c r="K123" s="109"/>
      <c r="L123" s="164" t="s">
        <v>312</v>
      </c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66" t="s">
        <v>189</v>
      </c>
      <c r="C124" s="64"/>
      <c r="D124" s="64"/>
      <c r="E124" s="64"/>
      <c r="F124" s="64"/>
      <c r="G124" s="64"/>
      <c r="H124" s="82"/>
      <c r="I124" s="179">
        <f>TRUNC((I122+I123),2)</f>
        <v>2700.27</v>
      </c>
      <c r="J124" s="82"/>
      <c r="K124" s="109"/>
      <c r="L124" s="164" t="s">
        <v>190</v>
      </c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41"/>
      <c r="B125" s="42"/>
      <c r="C125" s="41"/>
      <c r="D125" s="41"/>
      <c r="E125" s="41"/>
      <c r="F125" s="41"/>
      <c r="G125" s="41"/>
      <c r="H125" s="41"/>
      <c r="I125" s="41"/>
      <c r="J125" s="41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41"/>
      <c r="B126" s="42"/>
      <c r="C126" s="41"/>
      <c r="D126" s="41"/>
      <c r="E126" s="41"/>
      <c r="F126" s="41"/>
      <c r="G126" s="41"/>
      <c r="H126" s="41"/>
      <c r="I126" s="41"/>
      <c r="J126" s="41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81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3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80"/>
      <c r="L138" s="180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  <c r="Z138" s="109"/>
      <c r="AA138" s="109"/>
      <c r="AB138" s="109"/>
      <c r="AC138" s="109"/>
      <c r="AD138" s="109"/>
      <c r="AE138" s="109"/>
      <c r="AF138" s="109"/>
    </row>
    <row r="139" ht="15.75" customHeight="1" spans="1:3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80"/>
      <c r="L139" s="180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 spans="1:12">
      <c r="A159" s="161"/>
      <c r="B159" s="162"/>
      <c r="C159" s="161"/>
      <c r="D159" s="161"/>
      <c r="E159" s="161"/>
      <c r="F159" s="161"/>
      <c r="G159" s="161"/>
      <c r="H159" s="161"/>
      <c r="I159" s="161"/>
      <c r="J159" s="161"/>
      <c r="K159" s="161"/>
      <c r="L159" s="161"/>
    </row>
    <row r="160" ht="15.75" customHeight="1" spans="1:12">
      <c r="A160" s="161"/>
      <c r="B160" s="162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3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L31:AF31"/>
    <mergeCell ref="I32:J32"/>
    <mergeCell ref="I33:J33"/>
    <mergeCell ref="B34:H34"/>
    <mergeCell ref="I34:J34"/>
    <mergeCell ref="B36:J36"/>
    <mergeCell ref="B37:J37"/>
    <mergeCell ref="C38:H38"/>
    <mergeCell ref="B41:H41"/>
    <mergeCell ref="I41:J41"/>
    <mergeCell ref="B42:J42"/>
    <mergeCell ref="B44:J44"/>
    <mergeCell ref="C45:H45"/>
    <mergeCell ref="C48:D48"/>
    <mergeCell ref="B54:H54"/>
    <mergeCell ref="B55:J55"/>
    <mergeCell ref="B57:J57"/>
    <mergeCell ref="C58:H58"/>
    <mergeCell ref="I58:J58"/>
    <mergeCell ref="C63:H63"/>
    <mergeCell ref="I63:J63"/>
    <mergeCell ref="C64:H64"/>
    <mergeCell ref="I64:J64"/>
    <mergeCell ref="B65:H65"/>
    <mergeCell ref="I65:J65"/>
    <mergeCell ref="B69:J69"/>
    <mergeCell ref="C71:H71"/>
    <mergeCell ref="I71:J71"/>
    <mergeCell ref="I72:J72"/>
    <mergeCell ref="I73:J73"/>
    <mergeCell ref="I74:J74"/>
    <mergeCell ref="B75:H75"/>
    <mergeCell ref="I75:J75"/>
    <mergeCell ref="B77:J77"/>
    <mergeCell ref="C78:H78"/>
    <mergeCell ref="B85:H85"/>
    <mergeCell ref="I85:J85"/>
    <mergeCell ref="B87:J87"/>
    <mergeCell ref="B88:J88"/>
    <mergeCell ref="C89:H89"/>
    <mergeCell ref="B96:H96"/>
    <mergeCell ref="B98:J98"/>
    <mergeCell ref="C99:H99"/>
    <mergeCell ref="I99:J99"/>
    <mergeCell ref="I100:J100"/>
    <mergeCell ref="I101:J101"/>
    <mergeCell ref="B102:H102"/>
    <mergeCell ref="I102:J102"/>
    <mergeCell ref="B104:J104"/>
    <mergeCell ref="B112:H112"/>
    <mergeCell ref="B114:J114"/>
    <mergeCell ref="B116:H116"/>
    <mergeCell ref="I116:J116"/>
    <mergeCell ref="I117:J117"/>
    <mergeCell ref="I118:J118"/>
    <mergeCell ref="I119:J119"/>
    <mergeCell ref="I120:J120"/>
    <mergeCell ref="I121:J121"/>
    <mergeCell ref="B122:H122"/>
    <mergeCell ref="I122:J122"/>
    <mergeCell ref="I123:J123"/>
    <mergeCell ref="B124:H124"/>
    <mergeCell ref="I124:J124"/>
    <mergeCell ref="B59:B60"/>
    <mergeCell ref="B61:B62"/>
    <mergeCell ref="C59:C60"/>
    <mergeCell ref="C61:C62"/>
    <mergeCell ref="I61:J62"/>
    <mergeCell ref="L21:U24"/>
    <mergeCell ref="L27:W30"/>
    <mergeCell ref="I59:J60"/>
  </mergeCells>
  <pageMargins left="0.511805555555556" right="0.511805555555556" top="0.786805555555556" bottom="0.786805555555556" header="0" footer="0"/>
  <pageSetup paperSize="9" scale="71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5" sqref="E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34" t="s">
        <v>198</v>
      </c>
      <c r="C4" s="34">
        <v>3</v>
      </c>
      <c r="D4" s="34" t="s">
        <v>199</v>
      </c>
      <c r="E4" s="35">
        <v>110.65</v>
      </c>
      <c r="F4" s="36">
        <f t="shared" ref="F4:F7" si="0">E4*C4</f>
        <v>331.95</v>
      </c>
    </row>
    <row r="5" ht="60" spans="1:6">
      <c r="A5" s="38">
        <v>2</v>
      </c>
      <c r="B5" s="34" t="s">
        <v>200</v>
      </c>
      <c r="C5" s="34">
        <v>3</v>
      </c>
      <c r="D5" s="34" t="s">
        <v>199</v>
      </c>
      <c r="E5" s="35">
        <v>53</v>
      </c>
      <c r="F5" s="36">
        <f t="shared" si="0"/>
        <v>159</v>
      </c>
    </row>
    <row r="6" spans="1:6">
      <c r="A6" s="38">
        <v>3</v>
      </c>
      <c r="B6" s="34" t="s">
        <v>201</v>
      </c>
      <c r="C6" s="34">
        <v>2</v>
      </c>
      <c r="D6" s="34" t="s">
        <v>202</v>
      </c>
      <c r="E6" s="37">
        <v>167</v>
      </c>
      <c r="F6" s="36">
        <f t="shared" si="0"/>
        <v>334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10</v>
      </c>
      <c r="F7" s="36">
        <f t="shared" si="0"/>
        <v>10</v>
      </c>
    </row>
    <row r="8" spans="1:6">
      <c r="A8" s="39" t="s">
        <v>204</v>
      </c>
      <c r="B8" s="29"/>
      <c r="C8" s="29"/>
      <c r="D8" s="29"/>
      <c r="E8" s="30"/>
      <c r="F8" s="36">
        <f>SUM(F4:F7)</f>
        <v>834.95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69.57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F2"/>
    <mergeCell ref="A8:E8"/>
    <mergeCell ref="A9:E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3" workbookViewId="0">
      <selection activeCell="I98" sqref="I98:J98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32">
      <c r="A1" s="41"/>
      <c r="B1" s="42"/>
      <c r="C1" s="41"/>
      <c r="D1" s="41"/>
      <c r="E1" s="41"/>
      <c r="F1" s="41"/>
      <c r="G1" s="41"/>
      <c r="H1" s="41"/>
      <c r="I1" s="41"/>
      <c r="J1" s="41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</row>
    <row r="2" ht="16.5" spans="1:32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</row>
    <row r="3" spans="1:32">
      <c r="A3" s="41"/>
      <c r="B3" s="45"/>
      <c r="C3" s="45"/>
      <c r="D3" s="45"/>
      <c r="E3" s="45"/>
      <c r="F3" s="45"/>
      <c r="G3" s="45"/>
      <c r="H3" s="45"/>
      <c r="I3" s="45"/>
      <c r="J3" s="45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</row>
    <row r="4" spans="1:32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</row>
    <row r="5" spans="1:32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</row>
    <row r="6" spans="1:32">
      <c r="A6" s="41"/>
      <c r="B6" s="42"/>
      <c r="C6" s="42"/>
      <c r="D6" s="42"/>
      <c r="E6" s="42"/>
      <c r="F6" s="42"/>
      <c r="G6" s="42"/>
      <c r="H6" s="42"/>
      <c r="I6" s="42"/>
      <c r="J6" s="4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</row>
    <row r="7" spans="1:3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K7" s="182"/>
      <c r="L7" s="101" t="s">
        <v>6</v>
      </c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</row>
    <row r="8" spans="1:32">
      <c r="A8" s="41"/>
      <c r="B8" s="42"/>
      <c r="C8" s="42"/>
      <c r="D8" s="42"/>
      <c r="E8" s="42"/>
      <c r="F8" s="42"/>
      <c r="G8" s="42"/>
      <c r="H8" s="42"/>
      <c r="I8" s="42"/>
      <c r="J8" s="4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</row>
    <row r="9" spans="1:3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K9" s="182"/>
      <c r="L9" s="41" t="s">
        <v>9</v>
      </c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</row>
    <row r="10" spans="1:32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</row>
    <row r="11" spans="1:32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</row>
    <row r="12" spans="1:32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</row>
    <row r="13" spans="1:3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</row>
    <row r="14" spans="1:32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</row>
    <row r="15" spans="1:32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</row>
    <row r="16" spans="1:32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</row>
    <row r="17" spans="1:32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</row>
    <row r="18" spans="1:32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</row>
    <row r="19" spans="1:32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</row>
    <row r="20" spans="1:32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</row>
    <row r="21" ht="15.75" customHeight="1" spans="1:32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ht="15.75" customHeight="1" spans="1:32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267</v>
      </c>
      <c r="J22" s="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</row>
    <row r="23" ht="15.75" customHeight="1" spans="1:32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</row>
    <row r="24" ht="26.25" customHeight="1" spans="1:32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268</v>
      </c>
      <c r="J24" s="82"/>
      <c r="K24" s="182"/>
      <c r="L24" s="1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82"/>
      <c r="Y24" s="182"/>
      <c r="Z24" s="182"/>
      <c r="AA24" s="182"/>
      <c r="AB24" s="182"/>
      <c r="AC24" s="182"/>
      <c r="AD24" s="182"/>
      <c r="AE24" s="182"/>
      <c r="AF24" s="182"/>
    </row>
    <row r="25" ht="15.75" customHeight="1" spans="1:32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</row>
    <row r="26" ht="15.75" customHeight="1" spans="1:32">
      <c r="A26" s="41"/>
      <c r="B26" s="71"/>
      <c r="C26" s="71"/>
      <c r="D26" s="71"/>
      <c r="E26" s="71"/>
      <c r="F26" s="71"/>
      <c r="G26" s="71"/>
      <c r="H26" s="71"/>
      <c r="I26" s="71"/>
      <c r="J26" s="71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</row>
    <row r="27" ht="15.75" customHeight="1" spans="1:32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</row>
    <row r="28" ht="15.75" customHeight="1" spans="1:32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</row>
    <row r="29" ht="15.75" customHeight="1" spans="1:32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82"/>
      <c r="Y29" s="182"/>
      <c r="Z29" s="182"/>
      <c r="AA29" s="182"/>
      <c r="AB29" s="182"/>
      <c r="AC29" s="182"/>
      <c r="AD29" s="182"/>
      <c r="AE29" s="182"/>
      <c r="AF29" s="182"/>
    </row>
    <row r="30" ht="15.75" customHeight="1" spans="1:3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K30" s="182"/>
      <c r="L30" s="41" t="s">
        <v>43</v>
      </c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</row>
    <row r="31" ht="15.75" customHeight="1" spans="1:3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K31" s="182"/>
      <c r="L31" s="41" t="s">
        <v>46</v>
      </c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</row>
    <row r="32" ht="15.75" customHeight="1" spans="1:32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K32" s="182"/>
      <c r="L32" s="41" t="s">
        <v>48</v>
      </c>
      <c r="M32" s="112"/>
      <c r="N32" s="182"/>
      <c r="O32" s="182"/>
      <c r="P32" s="182"/>
      <c r="Q32" s="109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</row>
    <row r="33" ht="15.75" customHeight="1" spans="1:32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</row>
    <row r="34" ht="15.75" customHeight="1" spans="1:32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</row>
    <row r="35" ht="15.75" customHeight="1" spans="1:32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</row>
    <row r="36" ht="15.75" customHeight="1" spans="1:32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</row>
    <row r="37" ht="15.75" customHeight="1" spans="1:32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v>109.95</v>
      </c>
      <c r="K37" s="182"/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82"/>
      <c r="Y37" s="182"/>
      <c r="Z37" s="182"/>
      <c r="AA37" s="182"/>
      <c r="AB37" s="182"/>
      <c r="AC37" s="182"/>
      <c r="AD37" s="182"/>
      <c r="AE37" s="182"/>
      <c r="AF37" s="182"/>
    </row>
    <row r="38" ht="15.75" customHeight="1" spans="1:32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K38" s="182"/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82"/>
      <c r="Y38" s="182"/>
      <c r="Z38" s="182"/>
      <c r="AA38" s="182"/>
      <c r="AB38" s="182"/>
      <c r="AC38" s="182"/>
      <c r="AD38" s="182"/>
      <c r="AE38" s="182"/>
      <c r="AF38" s="182"/>
    </row>
    <row r="39" ht="15.75" customHeight="1" spans="1:3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K39" s="182"/>
      <c r="L39" s="41" t="s">
        <v>59</v>
      </c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</row>
    <row r="40" ht="30.75" customHeight="1" spans="1:32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K40" s="182"/>
      <c r="L40" s="116" t="s">
        <v>61</v>
      </c>
      <c r="M40" s="117"/>
      <c r="N40" s="117"/>
      <c r="O40" s="117"/>
      <c r="P40" s="117"/>
      <c r="Q40" s="117"/>
      <c r="R40" s="117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</row>
    <row r="41" ht="15.75" customHeight="1" spans="1:32">
      <c r="A41" s="41"/>
      <c r="B41" s="84"/>
      <c r="C41" s="84"/>
      <c r="D41" s="84"/>
      <c r="E41" s="84"/>
      <c r="F41" s="84"/>
      <c r="G41" s="84"/>
      <c r="H41" s="84"/>
      <c r="I41" s="84"/>
      <c r="J41" s="84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</row>
    <row r="42" ht="15.75" customHeight="1" spans="1:32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</row>
    <row r="43" ht="15.75" customHeight="1" spans="1:32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</row>
    <row r="44" ht="15.75" customHeight="1" spans="1:3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</row>
    <row r="45" ht="15.75" customHeight="1" spans="1:3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</row>
    <row r="46" ht="15.75" customHeight="1" spans="1:3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</row>
    <row r="47" ht="15.75" customHeight="1" spans="1:3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</row>
    <row r="48" ht="15.75" customHeight="1" spans="1:3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</row>
    <row r="49" ht="15.75" customHeight="1" spans="1:3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</row>
    <row r="50" ht="15.75" customHeight="1" spans="1:3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</row>
    <row r="51" ht="15.75" customHeight="1" spans="1:3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</row>
    <row r="52" ht="15.75" customHeight="1" spans="1:3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</row>
    <row r="53" ht="15.75" customHeight="1" spans="1:32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</row>
    <row r="54" ht="15.75" customHeight="1" spans="1:32">
      <c r="A54" s="41"/>
      <c r="B54" s="84"/>
      <c r="C54" s="84"/>
      <c r="D54" s="84"/>
      <c r="E54" s="84"/>
      <c r="F54" s="84"/>
      <c r="G54" s="84"/>
      <c r="H54" s="84"/>
      <c r="I54" s="84"/>
      <c r="J54" s="84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</row>
    <row r="55" ht="15.75" customHeight="1" spans="1:32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</row>
    <row r="56" ht="15.75" customHeight="1" spans="1:32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111.24</v>
      </c>
      <c r="J57" s="125"/>
      <c r="K57" s="182"/>
      <c r="L57" s="41" t="s">
        <v>99</v>
      </c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79.2</v>
      </c>
      <c r="I58" s="126"/>
      <c r="J58" s="127"/>
      <c r="K58" s="182"/>
      <c r="L58" s="41" t="s">
        <v>101</v>
      </c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K59" s="182"/>
      <c r="L59" s="41" t="s">
        <v>104</v>
      </c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K60" s="182"/>
      <c r="L60" s="41" t="s">
        <v>105</v>
      </c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K61" s="182"/>
      <c r="L61" s="41" t="s">
        <v>107</v>
      </c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K62" s="182"/>
      <c r="L62" s="41" t="s">
        <v>109</v>
      </c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37"/>
      <c r="AB62" s="137"/>
      <c r="AC62" s="137"/>
      <c r="AD62" s="137"/>
      <c r="AE62" s="137"/>
      <c r="AF62" s="137"/>
    </row>
    <row r="63" ht="15.75" customHeight="1" spans="1:3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405.87</v>
      </c>
      <c r="J63" s="82"/>
      <c r="K63" s="182"/>
      <c r="L63" s="41" t="s">
        <v>110</v>
      </c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</row>
    <row r="64" ht="15.75" customHeight="1" spans="1:32">
      <c r="A64" s="41"/>
      <c r="B64" s="42"/>
      <c r="C64" s="42"/>
      <c r="D64" s="42"/>
      <c r="E64" s="42"/>
      <c r="F64" s="42"/>
      <c r="G64" s="42"/>
      <c r="H64" s="42"/>
      <c r="I64" s="42"/>
      <c r="J64" s="4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</row>
    <row r="65" ht="15.75" customHeight="1" spans="1:32">
      <c r="A65" s="41"/>
      <c r="B65" s="42"/>
      <c r="C65" s="42"/>
      <c r="D65" s="42"/>
      <c r="E65" s="42"/>
      <c r="F65" s="42"/>
      <c r="G65" s="42"/>
      <c r="H65" s="42"/>
      <c r="I65" s="42"/>
      <c r="J65" s="4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</row>
    <row r="66" ht="15.75" customHeight="1" spans="1:32">
      <c r="A66" s="41"/>
      <c r="B66" s="42"/>
      <c r="C66" s="42"/>
      <c r="D66" s="42"/>
      <c r="E66" s="42"/>
      <c r="F66" s="42"/>
      <c r="G66" s="42"/>
      <c r="H66" s="42"/>
      <c r="I66" s="42"/>
      <c r="J66" s="4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</row>
    <row r="67" ht="15.75" customHeight="1" spans="1:32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</row>
    <row r="68" ht="15.75" customHeight="1" spans="1:32">
      <c r="A68" s="41"/>
      <c r="B68" s="139"/>
      <c r="C68" s="139"/>
      <c r="D68" s="139"/>
      <c r="E68" s="139"/>
      <c r="F68" s="139"/>
      <c r="G68" s="139"/>
      <c r="H68" s="139"/>
      <c r="I68" s="139"/>
      <c r="J68" s="139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</row>
    <row r="69" ht="15.75" customHeight="1" spans="1:32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</row>
    <row r="70" ht="15.75" customHeight="1" spans="1:3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K70" s="182"/>
      <c r="L70" s="41" t="s">
        <v>114</v>
      </c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</row>
    <row r="71" ht="15.75" customHeight="1" spans="1:3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K71" s="182"/>
      <c r="L71" s="41" t="s">
        <v>115</v>
      </c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</row>
    <row r="72" ht="15.75" customHeight="1" spans="1:3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405.87</v>
      </c>
      <c r="J72" s="82"/>
      <c r="K72" s="182"/>
      <c r="L72" s="41" t="s">
        <v>116</v>
      </c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</row>
    <row r="73" ht="15.75" customHeight="1" spans="1:3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1249.67</v>
      </c>
      <c r="J73" s="82"/>
      <c r="K73" s="182"/>
      <c r="L73" s="41" t="s">
        <v>117</v>
      </c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</row>
    <row r="74" ht="15.75" customHeight="1" spans="1:32">
      <c r="A74" s="41"/>
      <c r="B74" s="182"/>
      <c r="C74" s="144"/>
      <c r="D74" s="144"/>
      <c r="E74" s="144"/>
      <c r="F74" s="144"/>
      <c r="G74" s="144"/>
      <c r="H74" s="144"/>
      <c r="I74" s="144"/>
      <c r="J74" s="144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</row>
    <row r="75" ht="15.75" customHeight="1" spans="1:32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</row>
    <row r="76" ht="15.75" customHeight="1" spans="1:32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</row>
    <row r="77" ht="15.75" customHeight="1" spans="1:32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8.91</v>
      </c>
      <c r="K77" s="182"/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82"/>
      <c r="Z77" s="182"/>
      <c r="AA77" s="182"/>
      <c r="AB77" s="182"/>
      <c r="AC77" s="182"/>
      <c r="AD77" s="182"/>
      <c r="AE77" s="182"/>
      <c r="AF77" s="182"/>
    </row>
    <row r="78" ht="15.75" customHeight="1" spans="1:32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K78" s="182"/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82"/>
      <c r="Z78" s="182"/>
      <c r="AA78" s="182"/>
      <c r="AB78" s="182"/>
      <c r="AC78" s="182"/>
      <c r="AD78" s="182"/>
      <c r="AE78" s="182"/>
      <c r="AF78" s="182"/>
    </row>
    <row r="79" ht="15.75" customHeight="1" spans="1:32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82"/>
      <c r="Z79" s="182"/>
      <c r="AA79" s="182"/>
      <c r="AB79" s="182"/>
      <c r="AC79" s="182"/>
      <c r="AD79" s="182"/>
      <c r="AE79" s="182"/>
      <c r="AF79" s="182"/>
    </row>
    <row r="80" ht="15.75" customHeight="1" spans="1:32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47.53</v>
      </c>
      <c r="K80" s="182"/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82"/>
      <c r="Z80" s="182"/>
      <c r="AA80" s="182"/>
      <c r="AB80" s="182"/>
      <c r="AC80" s="182"/>
      <c r="AD80" s="182"/>
      <c r="AE80" s="182"/>
      <c r="AF80" s="182"/>
    </row>
    <row r="81" ht="15.75" customHeight="1" spans="1:32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K81" s="182"/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82"/>
      <c r="Z81" s="182"/>
      <c r="AA81" s="182"/>
      <c r="AB81" s="182"/>
      <c r="AC81" s="182"/>
      <c r="AD81" s="182"/>
      <c r="AE81" s="182"/>
      <c r="AF81" s="182"/>
    </row>
    <row r="82" ht="15.75" customHeight="1" spans="1:32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K82" s="182"/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82"/>
      <c r="Z82" s="182"/>
      <c r="AA82" s="182"/>
      <c r="AB82" s="182"/>
      <c r="AC82" s="182"/>
      <c r="AD82" s="182"/>
      <c r="AE82" s="182"/>
      <c r="AF82" s="182"/>
    </row>
    <row r="83" ht="15.75" customHeight="1" spans="1:32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109.24</v>
      </c>
      <c r="J83" s="82"/>
      <c r="K83" s="1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82"/>
      <c r="Z83" s="182"/>
      <c r="AA83" s="182"/>
      <c r="AB83" s="182"/>
      <c r="AC83" s="182"/>
      <c r="AD83" s="182"/>
      <c r="AE83" s="182"/>
      <c r="AF83" s="182"/>
    </row>
    <row r="84" ht="15.75" customHeight="1" spans="1:32">
      <c r="A84" s="41"/>
      <c r="B84" s="84"/>
      <c r="C84" s="84"/>
      <c r="D84" s="84"/>
      <c r="E84" s="84"/>
      <c r="F84" s="84"/>
      <c r="G84" s="84"/>
      <c r="H84" s="84"/>
      <c r="I84" s="84"/>
      <c r="J84" s="84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</row>
    <row r="85" ht="15.75" customHeight="1" spans="1:32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</row>
    <row r="86" ht="15.75" customHeight="1" spans="1:32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</row>
    <row r="87" ht="15.75" customHeight="1" spans="1:32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</row>
    <row r="88" ht="15.75" customHeight="1" spans="1:3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K88" s="182"/>
      <c r="L88" s="164" t="s">
        <v>137</v>
      </c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</row>
    <row r="89" ht="15.75" customHeight="1" spans="1:3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K89" s="182"/>
      <c r="L89" s="164" t="s">
        <v>139</v>
      </c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</row>
    <row r="90" ht="15.75" customHeight="1" spans="1:3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v>0</v>
      </c>
      <c r="K90" s="182"/>
      <c r="L90" s="164" t="s">
        <v>141</v>
      </c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</row>
    <row r="91" ht="15.75" customHeight="1" spans="1:3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K91" s="182"/>
      <c r="L91" s="164" t="s">
        <v>143</v>
      </c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</row>
    <row r="92" ht="15.75" customHeight="1" spans="1:3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K92" s="182"/>
      <c r="L92" s="164" t="s">
        <v>145</v>
      </c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</row>
    <row r="93" ht="15.75" customHeight="1" spans="1:3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K93" s="182"/>
      <c r="L93" s="164" t="s">
        <v>147</v>
      </c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</row>
    <row r="94" ht="15.75" customHeight="1" spans="1:3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K94" s="182"/>
      <c r="L94" s="164" t="s">
        <v>131</v>
      </c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</row>
    <row r="95" ht="15.75" customHeight="1" spans="1:32">
      <c r="A95" s="41"/>
      <c r="B95" s="42"/>
      <c r="C95" s="42"/>
      <c r="D95" s="42"/>
      <c r="E95" s="42"/>
      <c r="F95" s="42"/>
      <c r="G95" s="42"/>
      <c r="H95" s="42"/>
      <c r="I95" s="42"/>
      <c r="J95" s="4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</row>
    <row r="96" ht="15.75" customHeight="1" spans="1:32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</row>
    <row r="97" ht="15.75" customHeight="1" spans="1:3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K97" s="182"/>
      <c r="L97" s="17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</row>
    <row r="98" ht="15.75" customHeight="1" spans="1:3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'108.1-UNIF_EQUIP-INSP. DE ALUNO'!F9</f>
        <v>69.42</v>
      </c>
      <c r="J98" s="82"/>
      <c r="K98" s="182"/>
      <c r="L98" s="164" t="s">
        <v>151</v>
      </c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</row>
    <row r="99" ht="15.75" customHeight="1" spans="1:3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v>0</v>
      </c>
      <c r="J99" s="82"/>
      <c r="K99" s="182"/>
      <c r="L99" s="164" t="s">
        <v>153</v>
      </c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</row>
    <row r="100" ht="15.75" customHeight="1" spans="1:3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69.42</v>
      </c>
      <c r="J100" s="82"/>
      <c r="K100" s="182"/>
      <c r="L100" s="164" t="s">
        <v>59</v>
      </c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18.41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18.41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12.62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57.71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150.28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257.43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1249.67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109.24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69.42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2748.33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257.43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3005.76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3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</row>
    <row r="139" ht="15.75" customHeight="1" spans="1:3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</row>
    <row r="140" ht="15.75" customHeight="1" spans="1:3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</row>
    <row r="141" ht="15.75" customHeight="1" spans="1:3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</row>
    <row r="142" ht="15.75" customHeight="1" spans="1:3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</row>
    <row r="143" ht="15.75" customHeight="1" spans="1:3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</row>
    <row r="144" ht="15.75" customHeight="1" spans="1:3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</row>
    <row r="145" ht="15.75" customHeight="1" spans="1:3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</row>
    <row r="146" ht="15.75" customHeight="1" spans="1:3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</row>
    <row r="147" ht="15.75" customHeight="1" spans="1:3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</row>
    <row r="148" ht="15.75" customHeight="1" spans="1:3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</row>
    <row r="149" ht="15.75" customHeight="1" spans="1:3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</row>
    <row r="150" ht="15.75" customHeight="1" spans="1:3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</row>
    <row r="151" ht="15.75" customHeight="1" spans="1:3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</row>
    <row r="152" ht="15.75" customHeight="1" spans="1:3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</row>
    <row r="153" ht="15.75" customHeight="1" spans="1:3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</row>
    <row r="154" ht="15.75" customHeight="1" spans="1:3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</row>
    <row r="155" ht="15.75" customHeight="1" spans="1:3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</row>
    <row r="156" ht="15.75" customHeight="1" spans="1:3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</row>
    <row r="157" ht="15.75" customHeight="1" spans="1:3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</row>
    <row r="158" ht="15.75" customHeight="1" spans="1:3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</row>
    <row r="159" ht="15.75" customHeight="1" spans="1:32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</row>
    <row r="160" ht="15.75" customHeight="1" spans="1:32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</row>
    <row r="161" ht="15.75" customHeight="1" spans="1:32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</row>
    <row r="162" ht="15.75" customHeight="1" spans="1:32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</row>
    <row r="163" ht="15.75" customHeight="1" spans="1:32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</row>
    <row r="164" ht="15.75" customHeight="1" spans="1:32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</row>
    <row r="165" ht="15.75" customHeight="1" spans="1:32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</row>
    <row r="166" ht="15.75" customHeight="1" spans="1:32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</row>
    <row r="167" ht="15.75" customHeight="1" spans="1:32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</row>
    <row r="168" ht="15.75" customHeight="1" spans="1:32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</row>
    <row r="169" ht="15.75" customHeight="1" spans="1:32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</row>
    <row r="170" ht="15.75" customHeight="1" spans="1:32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</row>
    <row r="171" ht="15.75" customHeight="1" spans="1:32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</row>
    <row r="172" ht="15.75" customHeight="1" spans="1:32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</row>
    <row r="173" ht="15.75" customHeight="1" spans="1:32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</row>
    <row r="174" ht="15.75" customHeight="1" spans="1:32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</row>
    <row r="175" ht="15.75" customHeight="1" spans="1:32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</row>
    <row r="176" ht="15.75" customHeight="1" spans="1:32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</row>
    <row r="177" ht="15.75" customHeight="1" spans="1:32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</row>
    <row r="178" ht="15.75" customHeight="1" spans="1:32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</row>
    <row r="179" ht="15.75" customHeight="1" spans="1:32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</row>
    <row r="180" ht="15.75" customHeight="1" spans="1:32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</row>
    <row r="181" ht="15.75" customHeight="1" spans="1:32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</row>
    <row r="182" ht="15.75" customHeight="1" spans="1:32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</row>
    <row r="183" ht="15.75" customHeight="1" spans="1:32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</row>
    <row r="184" ht="15.75" customHeight="1" spans="1:32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</row>
    <row r="185" ht="15.75" customHeight="1" spans="1:32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</row>
    <row r="186" ht="15.75" customHeight="1" spans="1:32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</row>
    <row r="187" ht="15.75" customHeight="1" spans="1:32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</row>
    <row r="188" ht="15.75" customHeight="1" spans="1:32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</row>
    <row r="189" ht="15.75" customHeight="1" spans="1:32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</row>
    <row r="190" ht="15.75" customHeight="1" spans="1:32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</row>
    <row r="191" ht="15.75" customHeight="1" spans="1:32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</row>
    <row r="192" ht="15.75" customHeight="1" spans="1:32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</row>
    <row r="193" ht="15.75" customHeight="1" spans="1:32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</row>
    <row r="194" ht="15.75" customHeight="1" spans="1:32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</row>
    <row r="195" ht="15.75" customHeight="1" spans="1:32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</row>
    <row r="196" ht="15.75" customHeight="1" spans="1:32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</row>
    <row r="197" ht="15.75" customHeight="1" spans="1:32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</row>
    <row r="198" ht="15.75" customHeight="1" spans="1:32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</row>
    <row r="199" ht="15.75" customHeight="1" spans="1:32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</row>
    <row r="200" ht="15.75" customHeight="1" spans="1:32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</row>
    <row r="201" ht="15.75" customHeight="1" spans="1:32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</row>
    <row r="202" ht="15.75" customHeight="1" spans="1:32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</row>
    <row r="203" ht="15.75" customHeight="1" spans="1:32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</row>
    <row r="204" ht="15.75" customHeight="1" spans="1:32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</row>
    <row r="205" ht="15.75" customHeight="1" spans="1:32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</row>
    <row r="206" ht="15.75" customHeight="1" spans="1:32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</row>
    <row r="207" ht="15.75" customHeight="1" spans="1:32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</row>
    <row r="208" ht="15.75" customHeight="1" spans="1:32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</row>
    <row r="209" ht="15.75" customHeight="1" spans="1:32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</row>
    <row r="210" ht="15.75" customHeight="1" spans="1:32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</row>
    <row r="211" ht="15.75" customHeight="1" spans="1:32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</row>
    <row r="212" ht="15.75" customHeight="1" spans="1:32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</row>
    <row r="213" ht="15.75" customHeight="1" spans="1:32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</row>
    <row r="214" ht="15.75" customHeight="1" spans="1:32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</row>
    <row r="215" ht="15.75" customHeight="1" spans="1:32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</row>
    <row r="216" ht="15.75" customHeight="1" spans="1:32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</row>
    <row r="217" ht="15.75" customHeight="1" spans="1:32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</row>
    <row r="218" ht="15.75" customHeight="1" spans="1:32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</row>
    <row r="219" ht="15.75" customHeight="1" spans="1:32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</row>
    <row r="220" ht="15.75" customHeight="1" spans="1:32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</row>
    <row r="221" ht="15.75" customHeight="1" spans="1:32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</row>
    <row r="222" ht="15.75" customHeight="1" spans="1:32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</row>
    <row r="223" ht="15.75" customHeight="1" spans="1:32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</row>
    <row r="224" ht="15.75" customHeight="1" spans="1:32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</row>
    <row r="225" ht="15.75" customHeight="1" spans="1:32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</row>
    <row r="226" ht="15.75" customHeight="1" spans="1:32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</row>
    <row r="227" ht="15.75" customHeight="1" spans="1:32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</row>
    <row r="228" ht="15.75" customHeight="1" spans="1:32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</row>
    <row r="229" ht="15.75" customHeight="1" spans="1:32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</row>
    <row r="230" ht="15.75" customHeight="1" spans="1:32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</row>
    <row r="231" ht="15.75" customHeight="1" spans="1:32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</row>
    <row r="232" ht="15.75" customHeight="1" spans="1:32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</row>
    <row r="233" ht="15.75" customHeight="1" spans="1:32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</row>
    <row r="234" ht="15.75" customHeight="1" spans="1:32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</row>
    <row r="235" ht="15.75" customHeight="1" spans="1:32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</row>
    <row r="236" ht="15.75" customHeight="1" spans="1:32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</row>
    <row r="237" ht="15.75" customHeight="1" spans="1:32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</row>
    <row r="238" ht="15.75" customHeight="1" spans="1:32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</row>
    <row r="239" ht="15.75" customHeight="1" spans="1:32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</row>
    <row r="240" ht="15.75" customHeight="1" spans="1:32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</row>
    <row r="241" ht="15.75" customHeight="1" spans="1:32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</row>
    <row r="242" ht="15.75" customHeight="1" spans="1:32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</row>
    <row r="243" ht="15.75" customHeight="1" spans="1:32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</row>
    <row r="244" ht="15.75" customHeight="1" spans="1:32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</row>
    <row r="245" ht="15.75" customHeight="1" spans="1:32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</row>
    <row r="246" ht="15.75" customHeight="1" spans="1:32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</row>
    <row r="247" ht="15.75" customHeight="1" spans="1:32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</row>
    <row r="248" ht="15.75" customHeight="1" spans="1:32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</row>
    <row r="249" ht="15.75" customHeight="1" spans="1:32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</row>
    <row r="250" ht="15.75" customHeight="1" spans="1:32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</row>
    <row r="251" ht="15.75" customHeight="1" spans="1:32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</row>
    <row r="252" ht="15.75" customHeight="1" spans="1:32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</row>
    <row r="253" ht="15.75" customHeight="1" spans="1:32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</row>
    <row r="254" ht="15.75" customHeight="1" spans="1:32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</row>
    <row r="255" ht="15.75" customHeight="1" spans="1:32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</row>
    <row r="256" ht="15.75" customHeight="1" spans="1:32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</row>
    <row r="257" ht="15.75" customHeight="1" spans="1:32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</row>
    <row r="258" ht="15.75" customHeight="1" spans="1:32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</row>
    <row r="259" ht="15.75" customHeight="1" spans="1:32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</row>
    <row r="260" ht="15.75" customHeight="1" spans="1:32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</row>
    <row r="261" ht="15.75" customHeight="1" spans="1:32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</row>
    <row r="262" ht="15.75" customHeight="1" spans="1:32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</row>
    <row r="263" ht="15.75" customHeight="1" spans="1:32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</row>
    <row r="264" ht="15.75" customHeight="1" spans="1:32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</row>
    <row r="265" ht="15.75" customHeight="1" spans="1:32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</row>
    <row r="266" ht="15.75" customHeight="1" spans="1:32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</row>
    <row r="267" ht="15.75" customHeight="1" spans="1:32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</row>
    <row r="268" ht="15.75" customHeight="1" spans="1:32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</row>
    <row r="269" ht="15.75" customHeight="1" spans="1:32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</row>
    <row r="270" ht="15.75" customHeight="1" spans="1:32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</row>
    <row r="271" ht="15.75" customHeight="1" spans="1:32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</row>
    <row r="272" ht="15.75" customHeight="1" spans="1:32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</row>
    <row r="273" ht="15.75" customHeight="1" spans="1:32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</row>
    <row r="274" ht="15.75" customHeight="1" spans="1:32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</row>
    <row r="275" ht="15.75" customHeight="1" spans="1:32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</row>
    <row r="276" ht="15.75" customHeight="1" spans="1:32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</row>
    <row r="277" ht="15.75" customHeight="1" spans="1:32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</row>
    <row r="278" ht="15.75" customHeight="1" spans="1:32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</row>
    <row r="279" ht="15.75" customHeight="1" spans="1:32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</row>
    <row r="280" ht="15.75" customHeight="1" spans="1:32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</row>
    <row r="281" ht="15.75" customHeight="1" spans="1:32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</row>
    <row r="282" ht="15.75" customHeight="1" spans="1:32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</row>
    <row r="283" ht="15.75" customHeight="1" spans="1:32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</row>
    <row r="284" ht="15.75" customHeight="1" spans="1:32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</row>
    <row r="285" ht="15.75" customHeight="1" spans="1:32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</row>
    <row r="286" ht="15.75" customHeight="1" spans="1:32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</row>
    <row r="287" ht="15.75" customHeight="1" spans="1:32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</row>
    <row r="288" ht="15.75" customHeight="1" spans="1:32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</row>
    <row r="289" ht="15.75" customHeight="1" spans="1:32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</row>
    <row r="290" ht="15.75" customHeight="1" spans="1:32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</row>
    <row r="291" ht="15.75" customHeight="1" spans="1:32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</row>
    <row r="292" ht="15.75" customHeight="1" spans="1:32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</row>
    <row r="293" ht="15.75" customHeight="1" spans="1:32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</row>
    <row r="294" ht="15.75" customHeight="1" spans="1:32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</row>
    <row r="295" ht="15.75" customHeight="1" spans="1:32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</row>
    <row r="296" ht="15.75" customHeight="1" spans="1:32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</row>
    <row r="297" ht="15.75" customHeight="1" spans="1:32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</row>
    <row r="298" ht="15.75" customHeight="1" spans="1:32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</row>
    <row r="299" ht="15.75" customHeight="1" spans="1:32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</row>
    <row r="300" ht="15.75" customHeight="1" spans="1:32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</row>
    <row r="301" ht="15.75" customHeight="1" spans="1:32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</row>
    <row r="302" ht="15.75" customHeight="1" spans="1:32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</row>
    <row r="303" ht="15.75" customHeight="1" spans="1:32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</row>
    <row r="304" ht="15.75" customHeight="1" spans="1:32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</row>
    <row r="305" ht="15.75" customHeight="1" spans="1:32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</row>
    <row r="306" ht="15.75" customHeight="1" spans="1:32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</row>
    <row r="307" ht="15.75" customHeight="1" spans="1:32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</row>
    <row r="308" ht="15.75" customHeight="1" spans="1:32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</row>
    <row r="309" ht="15.75" customHeight="1" spans="1:32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</row>
    <row r="310" ht="15.75" customHeight="1" spans="1:32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</row>
    <row r="311" ht="15.75" customHeight="1" spans="1:32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</row>
    <row r="312" ht="15.75" customHeight="1" spans="1:32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</row>
    <row r="313" ht="15.75" customHeight="1" spans="1:32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</row>
    <row r="314" ht="15.75" customHeight="1" spans="1:32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</row>
    <row r="315" ht="15.75" customHeight="1" spans="1:32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</row>
    <row r="316" ht="15.75" customHeight="1" spans="1:32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</row>
    <row r="317" ht="15.75" customHeight="1" spans="1:32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</row>
    <row r="318" ht="15.75" customHeight="1" spans="1:32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</row>
    <row r="319" ht="15.75" customHeight="1" spans="1:32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</row>
    <row r="320" ht="15.75" customHeight="1" spans="1:32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</row>
    <row r="321" ht="15.75" customHeight="1" spans="1:32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</row>
    <row r="322" ht="15.75" customHeight="1" spans="1:32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</row>
    <row r="323" ht="15.75" customHeight="1" spans="1:32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</row>
    <row r="324" ht="15.75" customHeight="1" spans="1:32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</row>
    <row r="325" ht="15.75" customHeight="1" spans="1:32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</row>
    <row r="326" ht="15.75" customHeight="1" spans="1:32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</row>
    <row r="327" ht="15.75" customHeight="1" spans="1:32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</row>
    <row r="328" ht="15.75" customHeight="1" spans="1:32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</row>
    <row r="329" ht="15.75" customHeight="1" spans="1:32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</row>
    <row r="330" ht="15.75" customHeight="1" spans="1:32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</row>
    <row r="331" ht="15.75" customHeight="1" spans="1:32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</row>
    <row r="332" ht="15.75" customHeight="1" spans="1:32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</row>
    <row r="333" ht="15.75" customHeight="1" spans="1:32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</row>
    <row r="334" ht="15.75" customHeight="1" spans="1:32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</row>
    <row r="335" ht="15.75" customHeight="1" spans="1:32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</row>
    <row r="336" ht="15.75" customHeight="1" spans="1:32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</row>
    <row r="337" ht="15.75" customHeight="1" spans="1:32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</row>
    <row r="338" ht="15.75" customHeight="1" spans="1:32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</row>
    <row r="339" ht="15.75" customHeight="1" spans="1:32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</row>
    <row r="340" ht="15.75" customHeight="1" spans="1:32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</row>
    <row r="341" ht="15.75" customHeight="1" spans="1:32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</row>
    <row r="342" ht="15.75" customHeight="1" spans="1:32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</row>
    <row r="343" ht="15.75" customHeight="1" spans="1:32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</row>
    <row r="344" ht="15.75" customHeight="1" spans="1:32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</row>
    <row r="345" ht="15.75" customHeight="1" spans="1:32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</row>
    <row r="346" ht="15.75" customHeight="1" spans="1:32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</row>
    <row r="347" ht="15.75" customHeight="1" spans="1:32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</row>
    <row r="348" ht="15.75" customHeight="1" spans="1:32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</row>
    <row r="349" ht="15.75" customHeight="1" spans="1:32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</row>
    <row r="350" ht="15.75" customHeight="1" spans="1:32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</row>
    <row r="351" ht="15.75" customHeight="1" spans="1:32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</row>
    <row r="352" ht="15.75" customHeight="1" spans="1:32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</row>
    <row r="353" ht="15.75" customHeight="1" spans="1:32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</row>
    <row r="354" ht="15.75" customHeight="1" spans="1:32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</row>
    <row r="355" ht="15.75" customHeight="1" spans="1:32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</row>
    <row r="356" ht="15.75" customHeight="1" spans="1:32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</row>
    <row r="357" ht="15.75" customHeight="1" spans="1:32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</row>
    <row r="358" ht="15.75" customHeight="1" spans="1:32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</row>
    <row r="359" ht="15.75" customHeight="1" spans="1:32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</row>
    <row r="360" ht="15.75" customHeight="1" spans="1:32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</row>
    <row r="361" ht="15.75" customHeight="1" spans="1:32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</row>
    <row r="362" ht="15.75" customHeight="1" spans="1:32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</row>
    <row r="363" ht="15.75" customHeight="1" spans="1:32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</row>
    <row r="364" ht="15.75" customHeight="1" spans="1:32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</row>
    <row r="365" ht="15.75" customHeight="1" spans="1:32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</row>
    <row r="366" ht="15.75" customHeight="1" spans="1:32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</row>
    <row r="367" ht="15.75" customHeight="1" spans="1:32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</row>
    <row r="368" ht="15.75" customHeight="1" spans="1:32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</row>
    <row r="369" ht="15.75" customHeight="1" spans="1:32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</row>
    <row r="370" ht="15.75" customHeight="1" spans="1:32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</row>
    <row r="371" ht="15.75" customHeight="1" spans="1:32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</row>
    <row r="372" ht="15.75" customHeight="1" spans="1:32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</row>
    <row r="373" ht="15.75" customHeight="1" spans="1:32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</row>
    <row r="374" ht="15.75" customHeight="1" spans="1:32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</row>
    <row r="375" ht="15.75" customHeight="1" spans="1:32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</row>
    <row r="376" ht="15.75" customHeight="1" spans="1:32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</row>
    <row r="377" ht="15.75" customHeight="1" spans="1:32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</row>
    <row r="378" ht="15.75" customHeight="1" spans="1:32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</row>
    <row r="379" ht="15.75" customHeight="1" spans="1:32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</row>
    <row r="380" ht="15.75" customHeight="1" spans="1:32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</row>
    <row r="381" ht="15.75" customHeight="1" spans="1:32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</row>
    <row r="382" ht="15.75" customHeight="1" spans="1:32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</row>
    <row r="383" ht="15.75" customHeight="1" spans="1:32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</row>
    <row r="384" ht="15.75" customHeight="1" spans="1:32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</row>
    <row r="385" ht="15.75" customHeight="1" spans="1:32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</row>
    <row r="386" ht="15.75" customHeight="1" spans="1:32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</row>
    <row r="387" ht="15.75" customHeight="1" spans="1:32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</row>
    <row r="388" ht="15.75" customHeight="1" spans="1:32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</row>
    <row r="389" ht="15.75" customHeight="1" spans="1:32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</row>
    <row r="390" ht="15.75" customHeight="1" spans="1:32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</row>
    <row r="391" ht="15.75" customHeight="1" spans="1:32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</row>
    <row r="392" ht="15.75" customHeight="1" spans="1:32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</row>
    <row r="393" ht="15.75" customHeight="1" spans="1:32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</row>
    <row r="394" ht="15.75" customHeight="1" spans="1:32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</row>
    <row r="395" ht="15.75" customHeight="1" spans="1:32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</row>
    <row r="396" ht="15.75" customHeight="1" spans="1:32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</row>
    <row r="397" ht="15.75" customHeight="1" spans="1:32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</row>
    <row r="398" ht="15.75" customHeight="1" spans="1:32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</row>
    <row r="399" ht="15.75" customHeight="1" spans="1:32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</row>
    <row r="400" ht="15.75" customHeight="1" spans="1:32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</row>
    <row r="401" ht="15.75" customHeight="1" spans="1:32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</row>
    <row r="402" ht="15.75" customHeight="1" spans="1:32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</row>
    <row r="403" ht="15.75" customHeight="1" spans="1:32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</row>
    <row r="404" ht="15.75" customHeight="1" spans="1:32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</row>
    <row r="405" ht="15.75" customHeight="1" spans="1:32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</row>
    <row r="406" ht="15.75" customHeight="1" spans="1:32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</row>
    <row r="407" ht="15.75" customHeight="1" spans="1:32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</row>
    <row r="408" ht="15.75" customHeight="1" spans="1:32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</row>
    <row r="409" ht="15.75" customHeight="1" spans="1:32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</row>
    <row r="410" ht="15.75" customHeight="1" spans="1:32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</row>
    <row r="411" ht="15.75" customHeight="1" spans="1:32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</row>
    <row r="412" ht="15.75" customHeight="1" spans="1:32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</row>
    <row r="413" ht="15.75" customHeight="1" spans="1:32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</row>
    <row r="414" ht="15.75" customHeight="1" spans="1:32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</row>
    <row r="415" ht="15.75" customHeight="1" spans="1:32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</row>
    <row r="416" ht="15.75" customHeight="1" spans="1:32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</row>
    <row r="417" ht="15.75" customHeight="1" spans="1:32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</row>
    <row r="418" ht="15.75" customHeight="1" spans="1:32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</row>
    <row r="419" ht="15.75" customHeight="1" spans="1:32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</row>
    <row r="420" ht="15.75" customHeight="1" spans="1:32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</row>
    <row r="421" ht="15.75" customHeight="1" spans="1:32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</row>
    <row r="422" ht="15.75" customHeight="1" spans="1:32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</row>
    <row r="423" ht="15.75" customHeight="1" spans="1:32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</row>
    <row r="424" ht="15.75" customHeight="1" spans="1:32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</row>
    <row r="425" ht="15.75" customHeight="1" spans="1:32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</row>
    <row r="426" ht="15.75" customHeight="1" spans="1:32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</row>
    <row r="427" ht="15.75" customHeight="1" spans="1:32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</row>
    <row r="428" ht="15.75" customHeight="1" spans="1:32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</row>
    <row r="429" ht="15.75" customHeight="1" spans="1:32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</row>
    <row r="430" ht="15.75" customHeight="1" spans="1:32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</row>
    <row r="431" ht="15.75" customHeight="1" spans="1:32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</row>
    <row r="432" ht="15.75" customHeight="1" spans="1:32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</row>
    <row r="433" ht="15.75" customHeight="1" spans="1:32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</row>
    <row r="434" ht="15.75" customHeight="1" spans="1:32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</row>
    <row r="435" ht="15.75" customHeight="1" spans="1:32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</row>
    <row r="436" ht="15.75" customHeight="1" spans="1:32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</row>
    <row r="437" ht="15.75" customHeight="1" spans="1:32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</row>
    <row r="438" ht="15.75" customHeight="1" spans="1:32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</row>
    <row r="439" ht="15.75" customHeight="1" spans="1:32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</row>
    <row r="440" ht="15.75" customHeight="1" spans="1:32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</row>
    <row r="441" ht="15.75" customHeight="1" spans="1:32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</row>
    <row r="442" ht="15.75" customHeight="1" spans="1:32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</row>
    <row r="443" ht="15.75" customHeight="1" spans="1:32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</row>
    <row r="444" ht="15.75" customHeight="1" spans="1:32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</row>
    <row r="445" ht="15.75" customHeight="1" spans="1:32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</row>
    <row r="446" ht="15.75" customHeight="1" spans="1:32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</row>
    <row r="447" ht="15.75" customHeight="1" spans="1:32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</row>
    <row r="448" ht="15.75" customHeight="1" spans="1:32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</row>
    <row r="449" ht="15.75" customHeight="1" spans="1:32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</row>
    <row r="450" ht="15.75" customHeight="1" spans="1:32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</row>
    <row r="451" ht="15.75" customHeight="1" spans="1:32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</row>
    <row r="452" ht="15.75" customHeight="1" spans="1:32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</row>
    <row r="453" ht="15.75" customHeight="1" spans="1:32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</row>
    <row r="454" ht="15.75" customHeight="1" spans="1:32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</row>
    <row r="455" ht="15.75" customHeight="1" spans="1:32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</row>
    <row r="456" ht="15.75" customHeight="1" spans="1:32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</row>
    <row r="457" ht="15.75" customHeight="1" spans="1:32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</row>
    <row r="458" ht="15.75" customHeight="1" spans="1:32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</row>
    <row r="459" ht="15.75" customHeight="1" spans="1:32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</row>
    <row r="460" ht="15.75" customHeight="1" spans="1:32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</row>
    <row r="461" ht="15.75" customHeight="1" spans="1:32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</row>
    <row r="462" ht="15.75" customHeight="1" spans="1:32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</row>
    <row r="463" ht="15.75" customHeight="1" spans="1:32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</row>
    <row r="464" ht="15.75" customHeight="1" spans="1:32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</row>
    <row r="465" ht="15.75" customHeight="1" spans="1:32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</row>
    <row r="466" ht="15.75" customHeight="1" spans="1:32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</row>
    <row r="467" ht="15.75" customHeight="1" spans="1:32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</row>
    <row r="468" ht="15.75" customHeight="1" spans="1:32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</row>
    <row r="469" ht="15.75" customHeight="1" spans="1:32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</row>
    <row r="470" ht="15.75" customHeight="1" spans="1:32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</row>
    <row r="471" ht="15.75" customHeight="1" spans="1:32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</row>
    <row r="472" ht="15.75" customHeight="1" spans="1:32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</row>
    <row r="473" ht="15.75" customHeight="1" spans="1:32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</row>
    <row r="474" ht="15.75" customHeight="1" spans="1:32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</row>
    <row r="475" ht="15.75" customHeight="1" spans="1:32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</row>
    <row r="476" ht="15.75" customHeight="1" spans="1:32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</row>
    <row r="477" ht="15.75" customHeight="1" spans="1:32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</row>
    <row r="478" ht="15.75" customHeight="1" spans="1:32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</row>
    <row r="479" ht="15.75" customHeight="1" spans="1:32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</row>
    <row r="480" ht="15.75" customHeight="1" spans="1:32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</row>
    <row r="481" ht="15.75" customHeight="1" spans="1:32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</row>
    <row r="482" ht="15.75" customHeight="1" spans="1:32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</row>
    <row r="483" ht="15.75" customHeight="1" spans="1:32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</row>
    <row r="484" ht="15.75" customHeight="1" spans="1:32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</row>
    <row r="485" ht="15.75" customHeight="1" spans="1:32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</row>
    <row r="486" ht="15.75" customHeight="1" spans="1:32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</row>
    <row r="487" ht="15.75" customHeight="1" spans="1:32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</row>
    <row r="488" ht="15.75" customHeight="1" spans="1:32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</row>
    <row r="489" ht="15.75" customHeight="1" spans="1:32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</row>
    <row r="490" ht="15.75" customHeight="1" spans="1:32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</row>
    <row r="491" ht="15.75" customHeight="1" spans="1:32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</row>
    <row r="492" ht="15.75" customHeight="1" spans="1:32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</row>
    <row r="493" ht="15.75" customHeight="1" spans="1:32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</row>
    <row r="494" ht="15.75" customHeight="1" spans="1:32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</row>
    <row r="495" ht="15.75" customHeight="1" spans="1:32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</row>
    <row r="496" ht="15.75" customHeight="1" spans="1:32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</row>
    <row r="497" ht="15.75" customHeight="1" spans="1:32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</row>
    <row r="498" ht="15.75" customHeight="1" spans="1:32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</row>
    <row r="499" ht="15.75" customHeight="1" spans="1:32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</row>
    <row r="500" ht="15.75" customHeight="1" spans="1:32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</row>
    <row r="501" ht="15.75" customHeight="1" spans="1:32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</row>
    <row r="502" ht="15.75" customHeight="1" spans="1:32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</row>
    <row r="503" ht="15.75" customHeight="1" spans="1:32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</row>
    <row r="504" ht="15.75" customHeight="1" spans="1:32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</row>
    <row r="505" ht="15.75" customHeight="1" spans="1:32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</row>
    <row r="506" ht="15.75" customHeight="1" spans="1:32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</row>
    <row r="507" ht="15.75" customHeight="1" spans="1:32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</row>
    <row r="508" ht="15.75" customHeight="1" spans="1:32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</row>
    <row r="509" ht="15.75" customHeight="1" spans="1:32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</row>
    <row r="510" ht="15.75" customHeight="1" spans="1:32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</row>
    <row r="511" ht="15.75" customHeight="1" spans="1:32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</row>
    <row r="512" ht="15.75" customHeight="1" spans="1:32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</row>
    <row r="513" ht="15.75" customHeight="1" spans="1:32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</row>
    <row r="514" ht="15.75" customHeight="1" spans="1:32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</row>
    <row r="515" ht="15.75" customHeight="1" spans="1:32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</row>
    <row r="516" ht="15.75" customHeight="1" spans="1:32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</row>
    <row r="517" ht="15.75" customHeight="1" spans="1:32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</row>
    <row r="518" ht="15.75" customHeight="1" spans="1:32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</row>
    <row r="519" ht="15.75" customHeight="1" spans="1:32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</row>
    <row r="520" ht="15.75" customHeight="1" spans="1:32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</row>
    <row r="521" ht="15.75" customHeight="1" spans="1:32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</row>
    <row r="522" ht="15.75" customHeight="1" spans="1:32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</row>
    <row r="523" ht="15.75" customHeight="1" spans="1:32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</row>
    <row r="524" ht="15.75" customHeight="1" spans="1:32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</row>
    <row r="525" ht="15.75" customHeight="1" spans="1:32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</row>
    <row r="526" ht="15.75" customHeight="1" spans="1:32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</row>
    <row r="527" ht="15.75" customHeight="1" spans="1:32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</row>
    <row r="528" ht="15.75" customHeight="1" spans="1:32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</row>
    <row r="529" ht="15.75" customHeight="1" spans="1:32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</row>
    <row r="530" ht="15.75" customHeight="1" spans="1:32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</row>
    <row r="531" ht="15.75" customHeight="1" spans="1:32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</row>
    <row r="532" ht="15.75" customHeight="1" spans="1:32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</row>
    <row r="533" ht="15.75" customHeight="1" spans="1:32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</row>
    <row r="534" ht="15.75" customHeight="1" spans="1:32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</row>
    <row r="535" ht="15.75" customHeight="1" spans="1:32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</row>
    <row r="536" ht="15.75" customHeight="1" spans="1:32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</row>
    <row r="537" ht="15.75" customHeight="1" spans="1:32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</row>
    <row r="538" ht="15.75" customHeight="1" spans="1:32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</row>
    <row r="539" ht="15.75" customHeight="1" spans="1:32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</row>
    <row r="540" ht="15.75" customHeight="1" spans="1:32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</row>
    <row r="541" ht="15.75" customHeight="1" spans="1:32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</row>
    <row r="542" ht="15.75" customHeight="1" spans="1:32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</row>
    <row r="543" ht="15.75" customHeight="1" spans="1:32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</row>
    <row r="544" ht="15.75" customHeight="1" spans="1:32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</row>
    <row r="545" ht="15.75" customHeight="1" spans="1:32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</row>
    <row r="546" ht="15.75" customHeight="1" spans="1:32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</row>
    <row r="547" ht="15.75" customHeight="1" spans="1:32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</row>
    <row r="548" ht="15.75" customHeight="1" spans="1:32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</row>
    <row r="549" ht="15.75" customHeight="1" spans="1:32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</row>
    <row r="550" ht="15.75" customHeight="1" spans="1:32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</row>
    <row r="551" ht="15.75" customHeight="1" spans="1:32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</row>
    <row r="552" ht="15.75" customHeight="1" spans="1:32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</row>
    <row r="553" ht="15.75" customHeight="1" spans="1:32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</row>
    <row r="554" ht="15.75" customHeight="1" spans="1:32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</row>
    <row r="555" ht="15.75" customHeight="1" spans="1:32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</row>
    <row r="556" ht="15.75" customHeight="1" spans="1:32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</row>
    <row r="557" ht="15.75" customHeight="1" spans="1:32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</row>
    <row r="558" ht="15.75" customHeight="1" spans="1:32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</row>
    <row r="559" ht="15.75" customHeight="1" spans="1:32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</row>
    <row r="560" ht="15.75" customHeight="1" spans="1:32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</row>
    <row r="561" ht="15.75" customHeight="1" spans="1:32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</row>
    <row r="562" ht="15.75" customHeight="1" spans="1:32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</row>
    <row r="563" ht="15.75" customHeight="1" spans="1:32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</row>
    <row r="564" ht="15.75" customHeight="1" spans="1:32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</row>
    <row r="565" ht="15.75" customHeight="1" spans="1:32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</row>
    <row r="566" ht="15.75" customHeight="1" spans="1:32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</row>
    <row r="567" ht="15.75" customHeight="1" spans="1:32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</row>
    <row r="568" ht="15.75" customHeight="1" spans="1:32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</row>
    <row r="569" ht="15.75" customHeight="1" spans="1:32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</row>
    <row r="570" ht="15.75" customHeight="1" spans="1:32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</row>
    <row r="571" ht="15.75" customHeight="1" spans="1:32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</row>
    <row r="572" ht="15.75" customHeight="1" spans="1:32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</row>
    <row r="573" ht="15.75" customHeight="1" spans="1:32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</row>
    <row r="574" ht="15.75" customHeight="1" spans="1:32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</row>
    <row r="575" ht="15.75" customHeight="1" spans="1:32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</row>
    <row r="576" ht="15.75" customHeight="1" spans="1:32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</row>
    <row r="577" ht="15.75" customHeight="1" spans="1:32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</row>
    <row r="578" ht="15.75" customHeight="1" spans="1:32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</row>
    <row r="579" ht="15.75" customHeight="1" spans="1:32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</row>
    <row r="580" ht="15.75" customHeight="1" spans="1:32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</row>
    <row r="581" ht="15.75" customHeight="1" spans="1:32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</row>
    <row r="582" ht="15.75" customHeight="1" spans="1:32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</row>
    <row r="583" ht="15.75" customHeight="1" spans="1:32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</row>
    <row r="584" ht="15.75" customHeight="1" spans="1:32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</row>
    <row r="585" ht="15.75" customHeight="1" spans="1:32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</row>
    <row r="586" ht="15.75" customHeight="1" spans="1:32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</row>
    <row r="587" ht="15.75" customHeight="1" spans="1:32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</row>
    <row r="588" ht="15.75" customHeight="1" spans="1:32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</row>
    <row r="589" ht="15.75" customHeight="1" spans="1:32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</row>
    <row r="590" ht="15.75" customHeight="1" spans="1:32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</row>
    <row r="591" ht="15.75" customHeight="1" spans="1:32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</row>
    <row r="592" ht="15.75" customHeight="1" spans="1:32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</row>
    <row r="593" ht="15.75" customHeight="1" spans="1:32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</row>
    <row r="594" ht="15.75" customHeight="1" spans="1:32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</row>
    <row r="595" ht="15.75" customHeight="1" spans="1:32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</row>
    <row r="596" ht="15.75" customHeight="1" spans="1:32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</row>
    <row r="597" ht="15.75" customHeight="1" spans="1:32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</row>
    <row r="598" ht="15.75" customHeight="1" spans="1:32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</row>
    <row r="599" ht="15.75" customHeight="1" spans="1:32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</row>
    <row r="600" ht="15.75" customHeight="1" spans="1:32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</row>
    <row r="601" ht="15.75" customHeight="1" spans="1:32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</row>
    <row r="602" ht="15.75" customHeight="1" spans="1:32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</row>
    <row r="603" ht="15.75" customHeight="1" spans="1:32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</row>
    <row r="604" ht="15.75" customHeight="1" spans="1:32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</row>
    <row r="605" ht="15.75" customHeight="1" spans="1:32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</row>
    <row r="606" ht="15.75" customHeight="1" spans="1:32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</row>
    <row r="607" ht="15.75" customHeight="1" spans="1:32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</row>
    <row r="608" ht="15.75" customHeight="1" spans="1:32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</row>
    <row r="609" ht="15.75" customHeight="1" spans="1:32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</row>
    <row r="610" ht="15.75" customHeight="1" spans="1:32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</row>
    <row r="611" ht="15.75" customHeight="1" spans="1:32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</row>
    <row r="612" ht="15.75" customHeight="1" spans="1:32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</row>
    <row r="613" ht="15.75" customHeight="1" spans="1:32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</row>
    <row r="614" ht="15.75" customHeight="1" spans="1:32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</row>
    <row r="615" ht="15.75" customHeight="1" spans="1:32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</row>
    <row r="616" ht="15.75" customHeight="1" spans="1:32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</row>
    <row r="617" ht="15.75" customHeight="1" spans="1:32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</row>
    <row r="618" ht="15.75" customHeight="1" spans="1:32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</row>
    <row r="619" ht="15.75" customHeight="1" spans="1:32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</row>
    <row r="620" ht="15.75" customHeight="1" spans="1:32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</row>
    <row r="621" ht="15.75" customHeight="1" spans="1:32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</row>
    <row r="622" ht="15.75" customHeight="1" spans="1:32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</row>
    <row r="623" ht="15.75" customHeight="1" spans="1:32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</row>
    <row r="624" ht="15.75" customHeight="1" spans="1:32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</row>
    <row r="625" ht="15.75" customHeight="1" spans="1:32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</row>
    <row r="626" ht="15.75" customHeight="1" spans="1:32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</row>
    <row r="627" ht="15.75" customHeight="1" spans="1:32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</row>
    <row r="628" ht="15.75" customHeight="1" spans="1:32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</row>
    <row r="629" ht="15.75" customHeight="1" spans="1:32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</row>
    <row r="630" ht="15.75" customHeight="1" spans="1:32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</row>
    <row r="631" ht="15.75" customHeight="1" spans="1:32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</row>
    <row r="632" ht="15.75" customHeight="1" spans="1:32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</row>
    <row r="633" ht="15.75" customHeight="1" spans="1:32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</row>
    <row r="634" ht="15.75" customHeight="1" spans="1:32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</row>
    <row r="635" ht="15.75" customHeight="1" spans="1:32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</row>
    <row r="636" ht="15.75" customHeight="1" spans="1:32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</row>
    <row r="637" ht="15.75" customHeight="1" spans="1:32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</row>
    <row r="638" ht="15.75" customHeight="1" spans="1:32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</row>
    <row r="639" ht="15.75" customHeight="1" spans="1:32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</row>
    <row r="640" ht="15.75" customHeight="1" spans="1:32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</row>
    <row r="641" ht="15.75" customHeight="1" spans="1:32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</row>
    <row r="642" ht="15.75" customHeight="1" spans="1:32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</row>
    <row r="643" ht="15.75" customHeight="1" spans="1:32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</row>
    <row r="644" ht="15.75" customHeight="1" spans="1:32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</row>
    <row r="645" ht="15.75" customHeight="1" spans="1:32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</row>
    <row r="646" ht="15.75" customHeight="1" spans="1:32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</row>
    <row r="647" ht="15.75" customHeight="1" spans="1:32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</row>
    <row r="648" ht="15.75" customHeight="1" spans="1:32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</row>
    <row r="649" ht="15.75" customHeight="1" spans="1:32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</row>
    <row r="650" ht="15.75" customHeight="1" spans="1:32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</row>
    <row r="651" ht="15.75" customHeight="1" spans="1:32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</row>
    <row r="652" ht="15.75" customHeight="1" spans="1:32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</row>
    <row r="653" ht="15.75" customHeight="1" spans="1:32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</row>
    <row r="654" ht="15.75" customHeight="1" spans="1:32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</row>
    <row r="655" ht="15.75" customHeight="1" spans="1:32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</row>
    <row r="656" ht="15.75" customHeight="1" spans="1:32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</row>
    <row r="657" ht="15.75" customHeight="1" spans="1:32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</row>
    <row r="658" ht="15.75" customHeight="1" spans="1:32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</row>
    <row r="659" ht="15.75" customHeight="1" spans="1:32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</row>
    <row r="660" ht="15.75" customHeight="1" spans="1:32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</row>
    <row r="661" ht="15.75" customHeight="1" spans="1:32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</row>
    <row r="662" ht="15.75" customHeight="1" spans="1:32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</row>
    <row r="663" ht="15.75" customHeight="1" spans="1:32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</row>
    <row r="664" ht="15.75" customHeight="1" spans="1:32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</row>
    <row r="665" ht="15.75" customHeight="1" spans="1:32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</row>
    <row r="666" ht="15.75" customHeight="1" spans="1:32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</row>
    <row r="667" ht="15.75" customHeight="1" spans="1:32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</row>
    <row r="668" ht="15.75" customHeight="1" spans="1:32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</row>
    <row r="669" ht="15.75" customHeight="1" spans="1:32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</row>
    <row r="670" ht="15.75" customHeight="1" spans="1:32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</row>
    <row r="671" ht="15.75" customHeight="1" spans="1:32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</row>
    <row r="672" ht="15.75" customHeight="1" spans="1:32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</row>
    <row r="673" ht="15.75" customHeight="1" spans="1:32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</row>
    <row r="674" ht="15.75" customHeight="1" spans="1:32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</row>
    <row r="675" ht="15.75" customHeight="1" spans="1:32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</row>
    <row r="676" ht="15.75" customHeight="1" spans="1:32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</row>
    <row r="677" ht="15.75" customHeight="1" spans="1:32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</row>
    <row r="678" ht="15.75" customHeight="1" spans="1:32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</row>
    <row r="679" ht="15.75" customHeight="1" spans="1:32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</row>
    <row r="680" ht="15.75" customHeight="1" spans="1:32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</row>
    <row r="681" ht="15.75" customHeight="1" spans="1:32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</row>
    <row r="682" ht="15.75" customHeight="1" spans="1:32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</row>
    <row r="683" ht="15.75" customHeight="1" spans="1:32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</row>
    <row r="684" ht="15.75" customHeight="1" spans="1:32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</row>
    <row r="685" ht="15.75" customHeight="1" spans="1:32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</row>
    <row r="686" ht="15.75" customHeight="1" spans="1:32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</row>
    <row r="687" ht="15.75" customHeight="1" spans="1:32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</row>
    <row r="688" ht="15.75" customHeight="1" spans="1:32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</row>
    <row r="689" ht="15.75" customHeight="1" spans="1:32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</row>
    <row r="690" ht="15.75" customHeight="1" spans="1:32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</row>
    <row r="691" ht="15.75" customHeight="1" spans="1:32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</row>
    <row r="692" ht="15.75" customHeight="1" spans="1:32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</row>
    <row r="693" ht="15.75" customHeight="1" spans="1:32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</row>
    <row r="694" ht="15.75" customHeight="1" spans="1:32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</row>
    <row r="695" ht="15.75" customHeight="1" spans="1:32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</row>
    <row r="696" ht="15.75" customHeight="1" spans="1:32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</row>
    <row r="697" ht="15.75" customHeight="1" spans="1:32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</row>
    <row r="698" ht="15.75" customHeight="1" spans="1:32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</row>
    <row r="699" ht="15.75" customHeight="1" spans="1:32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</row>
    <row r="700" ht="15.75" customHeight="1" spans="1:32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</row>
    <row r="701" ht="15.75" customHeight="1" spans="1:32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</row>
    <row r="702" ht="15.75" customHeight="1" spans="1:32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</row>
    <row r="703" ht="15.75" customHeight="1" spans="1:32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</row>
    <row r="704" ht="15.75" customHeight="1" spans="1:32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</row>
    <row r="705" ht="15.75" customHeight="1" spans="1:32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</row>
    <row r="706" ht="15.75" customHeight="1" spans="1:32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</row>
    <row r="707" ht="15.75" customHeight="1" spans="1:32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</row>
    <row r="708" ht="15.75" customHeight="1" spans="1:32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</row>
    <row r="709" ht="15.75" customHeight="1" spans="1:32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</row>
    <row r="710" ht="15.75" customHeight="1" spans="1:32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</row>
    <row r="711" ht="15.75" customHeight="1" spans="1:32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</row>
    <row r="712" ht="15.75" customHeight="1" spans="1:32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</row>
    <row r="713" ht="15.75" customHeight="1" spans="1:32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</row>
    <row r="714" ht="15.75" customHeight="1" spans="1:32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</row>
    <row r="715" ht="15.75" customHeight="1" spans="1:32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</row>
    <row r="716" ht="15.75" customHeight="1" spans="1:32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</row>
    <row r="717" ht="15.75" customHeight="1" spans="1:32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</row>
    <row r="718" ht="15.75" customHeight="1" spans="1:32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</row>
    <row r="719" ht="15.75" customHeight="1" spans="1:32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</row>
    <row r="720" ht="15.75" customHeight="1" spans="1:32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</row>
    <row r="721" ht="15.75" customHeight="1" spans="1:32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</row>
    <row r="722" ht="15.75" customHeight="1" spans="1:32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</row>
    <row r="723" ht="15.75" customHeight="1" spans="1:32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</row>
    <row r="724" ht="15.75" customHeight="1" spans="1:32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</row>
    <row r="725" ht="15.75" customHeight="1" spans="1:32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</row>
    <row r="726" ht="15.75" customHeight="1" spans="1:32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</row>
    <row r="727" ht="15.75" customHeight="1" spans="1:32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</row>
    <row r="728" ht="15.75" customHeight="1" spans="1:32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</row>
    <row r="729" ht="15.75" customHeight="1" spans="1:32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</row>
    <row r="730" ht="15.75" customHeight="1" spans="1:32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</row>
    <row r="731" ht="15.75" customHeight="1" spans="1:32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</row>
    <row r="732" ht="15.75" customHeight="1" spans="1:32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</row>
    <row r="733" ht="15.75" customHeight="1" spans="1:32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</row>
    <row r="734" ht="15.75" customHeight="1" spans="1:32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</row>
    <row r="735" ht="15.75" customHeight="1" spans="1:32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</row>
    <row r="736" ht="15.75" customHeight="1" spans="1:32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</row>
    <row r="737" ht="15.75" customHeight="1" spans="1:32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</row>
    <row r="738" ht="15.75" customHeight="1" spans="1:32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</row>
    <row r="739" ht="15.75" customHeight="1" spans="1:32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</row>
    <row r="740" ht="15.75" customHeight="1" spans="1:32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</row>
    <row r="741" ht="15.75" customHeight="1" spans="1:32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</row>
    <row r="742" ht="15.75" customHeight="1" spans="1:32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</row>
    <row r="743" ht="15.75" customHeight="1" spans="1:32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</row>
    <row r="744" ht="15.75" customHeight="1" spans="1:32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</row>
    <row r="745" ht="15.75" customHeight="1" spans="1:32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</row>
    <row r="746" ht="15.75" customHeight="1" spans="1:32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</row>
    <row r="747" ht="15.75" customHeight="1" spans="1:32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</row>
    <row r="748" ht="15.75" customHeight="1" spans="1:32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</row>
    <row r="749" ht="15.75" customHeight="1" spans="1:32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</row>
    <row r="750" ht="15.75" customHeight="1" spans="1:32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</row>
    <row r="751" ht="15.75" customHeight="1" spans="1:32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</row>
    <row r="752" ht="15.75" customHeight="1" spans="1:32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</row>
    <row r="753" ht="15.75" customHeight="1" spans="1:32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</row>
    <row r="754" ht="15.75" customHeight="1" spans="1:32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</row>
    <row r="755" ht="15.75" customHeight="1" spans="1:32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</row>
    <row r="756" ht="15.75" customHeight="1" spans="1:32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</row>
    <row r="757" ht="15.75" customHeight="1" spans="1:32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</row>
    <row r="758" ht="15.75" customHeight="1" spans="1:32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</row>
    <row r="759" ht="15.75" customHeight="1" spans="1:32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  <c r="AA759" s="182"/>
      <c r="AB759" s="182"/>
      <c r="AC759" s="182"/>
      <c r="AD759" s="182"/>
      <c r="AE759" s="182"/>
      <c r="AF759" s="182"/>
    </row>
    <row r="760" ht="15.75" customHeight="1" spans="1:32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  <c r="AA760" s="182"/>
      <c r="AB760" s="182"/>
      <c r="AC760" s="182"/>
      <c r="AD760" s="182"/>
      <c r="AE760" s="182"/>
      <c r="AF760" s="182"/>
    </row>
    <row r="761" ht="15.75" customHeight="1" spans="1:32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  <c r="AA761" s="182"/>
      <c r="AB761" s="182"/>
      <c r="AC761" s="182"/>
      <c r="AD761" s="182"/>
      <c r="AE761" s="182"/>
      <c r="AF761" s="182"/>
    </row>
    <row r="762" ht="15.75" customHeight="1" spans="1:32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  <c r="AA762" s="182"/>
      <c r="AB762" s="182"/>
      <c r="AC762" s="182"/>
      <c r="AD762" s="182"/>
      <c r="AE762" s="182"/>
      <c r="AF762" s="182"/>
    </row>
    <row r="763" ht="15.75" customHeight="1" spans="1:32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  <c r="AA763" s="182"/>
      <c r="AB763" s="182"/>
      <c r="AC763" s="182"/>
      <c r="AD763" s="182"/>
      <c r="AE763" s="182"/>
      <c r="AF763" s="182"/>
    </row>
    <row r="764" ht="15.75" customHeight="1" spans="1:32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  <c r="AA764" s="182"/>
      <c r="AB764" s="182"/>
      <c r="AC764" s="182"/>
      <c r="AD764" s="182"/>
      <c r="AE764" s="182"/>
      <c r="AF764" s="182"/>
    </row>
    <row r="765" ht="15.75" customHeight="1" spans="1:32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  <c r="AA765" s="182"/>
      <c r="AB765" s="182"/>
      <c r="AC765" s="182"/>
      <c r="AD765" s="182"/>
      <c r="AE765" s="182"/>
      <c r="AF765" s="182"/>
    </row>
    <row r="766" ht="15.75" customHeight="1" spans="1:32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</row>
    <row r="767" ht="15.75" customHeight="1" spans="1:32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  <c r="AA767" s="182"/>
      <c r="AB767" s="182"/>
      <c r="AC767" s="182"/>
      <c r="AD767" s="182"/>
      <c r="AE767" s="182"/>
      <c r="AF767" s="182"/>
    </row>
    <row r="768" ht="15.75" customHeight="1" spans="1:32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  <c r="AA768" s="182"/>
      <c r="AB768" s="182"/>
      <c r="AC768" s="182"/>
      <c r="AD768" s="182"/>
      <c r="AE768" s="182"/>
      <c r="AF768" s="182"/>
    </row>
    <row r="769" ht="15.75" customHeight="1" spans="1:32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  <c r="AA769" s="182"/>
      <c r="AB769" s="182"/>
      <c r="AC769" s="182"/>
      <c r="AD769" s="182"/>
      <c r="AE769" s="182"/>
      <c r="AF769" s="182"/>
    </row>
    <row r="770" ht="15.75" customHeight="1" spans="1:32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  <c r="AA770" s="182"/>
      <c r="AB770" s="182"/>
      <c r="AC770" s="182"/>
      <c r="AD770" s="182"/>
      <c r="AE770" s="182"/>
      <c r="AF770" s="182"/>
    </row>
    <row r="771" ht="15.75" customHeight="1" spans="1:32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  <c r="AA771" s="182"/>
      <c r="AB771" s="182"/>
      <c r="AC771" s="182"/>
      <c r="AD771" s="182"/>
      <c r="AE771" s="182"/>
      <c r="AF771" s="182"/>
    </row>
    <row r="772" ht="15.75" customHeight="1" spans="1:32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  <c r="AA772" s="182"/>
      <c r="AB772" s="182"/>
      <c r="AC772" s="182"/>
      <c r="AD772" s="182"/>
      <c r="AE772" s="182"/>
      <c r="AF772" s="182"/>
    </row>
    <row r="773" ht="15.75" customHeight="1" spans="1:32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  <c r="AA773" s="182"/>
      <c r="AB773" s="182"/>
      <c r="AC773" s="182"/>
      <c r="AD773" s="182"/>
      <c r="AE773" s="182"/>
      <c r="AF773" s="182"/>
    </row>
    <row r="774" ht="15.75" customHeight="1" spans="1:32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  <c r="AA774" s="182"/>
      <c r="AB774" s="182"/>
      <c r="AC774" s="182"/>
      <c r="AD774" s="182"/>
      <c r="AE774" s="182"/>
      <c r="AF774" s="182"/>
    </row>
    <row r="775" ht="15.75" customHeight="1" spans="1:32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  <c r="AA775" s="182"/>
      <c r="AB775" s="182"/>
      <c r="AC775" s="182"/>
      <c r="AD775" s="182"/>
      <c r="AE775" s="182"/>
      <c r="AF775" s="182"/>
    </row>
    <row r="776" ht="15.75" customHeight="1" spans="1:32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  <c r="AA776" s="182"/>
      <c r="AB776" s="182"/>
      <c r="AC776" s="182"/>
      <c r="AD776" s="182"/>
      <c r="AE776" s="182"/>
      <c r="AF776" s="182"/>
    </row>
    <row r="777" ht="15.75" customHeight="1" spans="1:32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  <c r="AA777" s="182"/>
      <c r="AB777" s="182"/>
      <c r="AC777" s="182"/>
      <c r="AD777" s="182"/>
      <c r="AE777" s="182"/>
      <c r="AF777" s="182"/>
    </row>
    <row r="778" ht="15.75" customHeight="1" spans="1:32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  <c r="AA778" s="182"/>
      <c r="AB778" s="182"/>
      <c r="AC778" s="182"/>
      <c r="AD778" s="182"/>
      <c r="AE778" s="182"/>
      <c r="AF778" s="182"/>
    </row>
    <row r="779" ht="15.75" customHeight="1" spans="1:32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  <c r="AA779" s="182"/>
      <c r="AB779" s="182"/>
      <c r="AC779" s="182"/>
      <c r="AD779" s="182"/>
      <c r="AE779" s="182"/>
      <c r="AF779" s="182"/>
    </row>
    <row r="780" ht="15.75" customHeight="1" spans="1:32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  <c r="AA780" s="182"/>
      <c r="AB780" s="182"/>
      <c r="AC780" s="182"/>
      <c r="AD780" s="182"/>
      <c r="AE780" s="182"/>
      <c r="AF780" s="182"/>
    </row>
    <row r="781" ht="15.75" customHeight="1" spans="1:32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  <c r="AA781" s="182"/>
      <c r="AB781" s="182"/>
      <c r="AC781" s="182"/>
      <c r="AD781" s="182"/>
      <c r="AE781" s="182"/>
      <c r="AF781" s="182"/>
    </row>
    <row r="782" ht="15.75" customHeight="1" spans="1:32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  <c r="AA782" s="182"/>
      <c r="AB782" s="182"/>
      <c r="AC782" s="182"/>
      <c r="AD782" s="182"/>
      <c r="AE782" s="182"/>
      <c r="AF782" s="182"/>
    </row>
    <row r="783" ht="15.75" customHeight="1" spans="1:32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  <c r="AA783" s="182"/>
      <c r="AB783" s="182"/>
      <c r="AC783" s="182"/>
      <c r="AD783" s="182"/>
      <c r="AE783" s="182"/>
      <c r="AF783" s="182"/>
    </row>
    <row r="784" ht="15.75" customHeight="1" spans="1:32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  <c r="AA784" s="182"/>
      <c r="AB784" s="182"/>
      <c r="AC784" s="182"/>
      <c r="AD784" s="182"/>
      <c r="AE784" s="182"/>
      <c r="AF784" s="182"/>
    </row>
    <row r="785" ht="15.75" customHeight="1" spans="1:32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  <c r="AA785" s="182"/>
      <c r="AB785" s="182"/>
      <c r="AC785" s="182"/>
      <c r="AD785" s="182"/>
      <c r="AE785" s="182"/>
      <c r="AF785" s="182"/>
    </row>
    <row r="786" ht="15.75" customHeight="1" spans="1:32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  <c r="AA786" s="182"/>
      <c r="AB786" s="182"/>
      <c r="AC786" s="182"/>
      <c r="AD786" s="182"/>
      <c r="AE786" s="182"/>
      <c r="AF786" s="182"/>
    </row>
    <row r="787" ht="15.75" customHeight="1" spans="1:32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  <c r="AA787" s="182"/>
      <c r="AB787" s="182"/>
      <c r="AC787" s="182"/>
      <c r="AD787" s="182"/>
      <c r="AE787" s="182"/>
      <c r="AF787" s="182"/>
    </row>
    <row r="788" ht="15.75" customHeight="1" spans="1:32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</row>
    <row r="789" ht="15.75" customHeight="1" spans="1:32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  <c r="AA789" s="182"/>
      <c r="AB789" s="182"/>
      <c r="AC789" s="182"/>
      <c r="AD789" s="182"/>
      <c r="AE789" s="182"/>
      <c r="AF789" s="182"/>
    </row>
    <row r="790" ht="15.75" customHeight="1" spans="1:32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  <c r="AA790" s="182"/>
      <c r="AB790" s="182"/>
      <c r="AC790" s="182"/>
      <c r="AD790" s="182"/>
      <c r="AE790" s="182"/>
      <c r="AF790" s="182"/>
    </row>
    <row r="791" ht="15.75" customHeight="1" spans="1:32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  <c r="AA791" s="182"/>
      <c r="AB791" s="182"/>
      <c r="AC791" s="182"/>
      <c r="AD791" s="182"/>
      <c r="AE791" s="182"/>
      <c r="AF791" s="182"/>
    </row>
    <row r="792" ht="15.75" customHeight="1" spans="1:32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  <c r="AA792" s="182"/>
      <c r="AB792" s="182"/>
      <c r="AC792" s="182"/>
      <c r="AD792" s="182"/>
      <c r="AE792" s="182"/>
      <c r="AF792" s="182"/>
    </row>
    <row r="793" ht="15.75" customHeight="1" spans="1:32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  <c r="AA793" s="182"/>
      <c r="AB793" s="182"/>
      <c r="AC793" s="182"/>
      <c r="AD793" s="182"/>
      <c r="AE793" s="182"/>
      <c r="AF793" s="182"/>
    </row>
    <row r="794" ht="15.75" customHeight="1" spans="1:32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  <c r="AA794" s="182"/>
      <c r="AB794" s="182"/>
      <c r="AC794" s="182"/>
      <c r="AD794" s="182"/>
      <c r="AE794" s="182"/>
      <c r="AF794" s="182"/>
    </row>
    <row r="795" ht="15.75" customHeight="1" spans="1:32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  <c r="AA795" s="182"/>
      <c r="AB795" s="182"/>
      <c r="AC795" s="182"/>
      <c r="AD795" s="182"/>
      <c r="AE795" s="182"/>
      <c r="AF795" s="182"/>
    </row>
    <row r="796" ht="15.75" customHeight="1" spans="1:32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  <c r="AA796" s="182"/>
      <c r="AB796" s="182"/>
      <c r="AC796" s="182"/>
      <c r="AD796" s="182"/>
      <c r="AE796" s="182"/>
      <c r="AF796" s="182"/>
    </row>
    <row r="797" ht="15.75" customHeight="1" spans="1:32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  <c r="AA797" s="182"/>
      <c r="AB797" s="182"/>
      <c r="AC797" s="182"/>
      <c r="AD797" s="182"/>
      <c r="AE797" s="182"/>
      <c r="AF797" s="182"/>
    </row>
    <row r="798" ht="15.75" customHeight="1" spans="1:32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  <c r="AA798" s="182"/>
      <c r="AB798" s="182"/>
      <c r="AC798" s="182"/>
      <c r="AD798" s="182"/>
      <c r="AE798" s="182"/>
      <c r="AF798" s="182"/>
    </row>
    <row r="799" ht="15.75" customHeight="1" spans="1:32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  <c r="AA799" s="182"/>
      <c r="AB799" s="182"/>
      <c r="AC799" s="182"/>
      <c r="AD799" s="182"/>
      <c r="AE799" s="182"/>
      <c r="AF799" s="182"/>
    </row>
    <row r="800" ht="15.75" customHeight="1" spans="1:32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  <c r="AA800" s="182"/>
      <c r="AB800" s="182"/>
      <c r="AC800" s="182"/>
      <c r="AD800" s="182"/>
      <c r="AE800" s="182"/>
      <c r="AF800" s="182"/>
    </row>
    <row r="801" ht="15.75" customHeight="1" spans="1:32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  <c r="AA801" s="182"/>
      <c r="AB801" s="182"/>
      <c r="AC801" s="182"/>
      <c r="AD801" s="182"/>
      <c r="AE801" s="182"/>
      <c r="AF801" s="182"/>
    </row>
    <row r="802" ht="15.75" customHeight="1" spans="1:32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  <c r="AA802" s="182"/>
      <c r="AB802" s="182"/>
      <c r="AC802" s="182"/>
      <c r="AD802" s="182"/>
      <c r="AE802" s="182"/>
      <c r="AF802" s="182"/>
    </row>
    <row r="803" ht="15.75" customHeight="1" spans="1:32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  <c r="AA803" s="182"/>
      <c r="AB803" s="182"/>
      <c r="AC803" s="182"/>
      <c r="AD803" s="182"/>
      <c r="AE803" s="182"/>
      <c r="AF803" s="182"/>
    </row>
    <row r="804" ht="15.75" customHeight="1" spans="1:32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  <c r="AA804" s="182"/>
      <c r="AB804" s="182"/>
      <c r="AC804" s="182"/>
      <c r="AD804" s="182"/>
      <c r="AE804" s="182"/>
      <c r="AF804" s="182"/>
    </row>
    <row r="805" ht="15.75" customHeight="1" spans="1:32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  <c r="AA805" s="182"/>
      <c r="AB805" s="182"/>
      <c r="AC805" s="182"/>
      <c r="AD805" s="182"/>
      <c r="AE805" s="182"/>
      <c r="AF805" s="182"/>
    </row>
    <row r="806" ht="15.75" customHeight="1" spans="1:32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</row>
    <row r="807" ht="15.75" customHeight="1" spans="1:32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  <c r="AA807" s="182"/>
      <c r="AB807" s="182"/>
      <c r="AC807" s="182"/>
      <c r="AD807" s="182"/>
      <c r="AE807" s="182"/>
      <c r="AF807" s="182"/>
    </row>
    <row r="808" ht="15.75" customHeight="1" spans="1:32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  <c r="AA808" s="182"/>
      <c r="AB808" s="182"/>
      <c r="AC808" s="182"/>
      <c r="AD808" s="182"/>
      <c r="AE808" s="182"/>
      <c r="AF808" s="182"/>
    </row>
    <row r="809" ht="15.75" customHeight="1" spans="1:32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  <c r="AA809" s="182"/>
      <c r="AB809" s="182"/>
      <c r="AC809" s="182"/>
      <c r="AD809" s="182"/>
      <c r="AE809" s="182"/>
      <c r="AF809" s="182"/>
    </row>
    <row r="810" ht="15.75" customHeight="1" spans="1:32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  <c r="AA810" s="182"/>
      <c r="AB810" s="182"/>
      <c r="AC810" s="182"/>
      <c r="AD810" s="182"/>
      <c r="AE810" s="182"/>
      <c r="AF810" s="182"/>
    </row>
    <row r="811" ht="15.75" customHeight="1" spans="1:32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  <c r="AA811" s="182"/>
      <c r="AB811" s="182"/>
      <c r="AC811" s="182"/>
      <c r="AD811" s="182"/>
      <c r="AE811" s="182"/>
      <c r="AF811" s="182"/>
    </row>
    <row r="812" ht="15.75" customHeight="1" spans="1:32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  <c r="AA812" s="182"/>
      <c r="AB812" s="182"/>
      <c r="AC812" s="182"/>
      <c r="AD812" s="182"/>
      <c r="AE812" s="182"/>
      <c r="AF812" s="182"/>
    </row>
    <row r="813" ht="15.75" customHeight="1" spans="1:32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  <c r="AA813" s="182"/>
      <c r="AB813" s="182"/>
      <c r="AC813" s="182"/>
      <c r="AD813" s="182"/>
      <c r="AE813" s="182"/>
      <c r="AF813" s="182"/>
    </row>
    <row r="814" ht="15.75" customHeight="1" spans="1:32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  <c r="AA814" s="182"/>
      <c r="AB814" s="182"/>
      <c r="AC814" s="182"/>
      <c r="AD814" s="182"/>
      <c r="AE814" s="182"/>
      <c r="AF814" s="182"/>
    </row>
    <row r="815" ht="15.75" customHeight="1" spans="1:32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  <c r="AA815" s="182"/>
      <c r="AB815" s="182"/>
      <c r="AC815" s="182"/>
      <c r="AD815" s="182"/>
      <c r="AE815" s="182"/>
      <c r="AF815" s="182"/>
    </row>
    <row r="816" ht="15.75" customHeight="1" spans="1:32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  <c r="AA816" s="182"/>
      <c r="AB816" s="182"/>
      <c r="AC816" s="182"/>
      <c r="AD816" s="182"/>
      <c r="AE816" s="182"/>
      <c r="AF816" s="182"/>
    </row>
    <row r="817" ht="15.75" customHeight="1" spans="1:32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  <c r="AA817" s="182"/>
      <c r="AB817" s="182"/>
      <c r="AC817" s="182"/>
      <c r="AD817" s="182"/>
      <c r="AE817" s="182"/>
      <c r="AF817" s="182"/>
    </row>
    <row r="818" ht="15.75" customHeight="1" spans="1:32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  <c r="AA818" s="182"/>
      <c r="AB818" s="182"/>
      <c r="AC818" s="182"/>
      <c r="AD818" s="182"/>
      <c r="AE818" s="182"/>
      <c r="AF818" s="182"/>
    </row>
    <row r="819" ht="15.75" customHeight="1" spans="1:32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  <c r="AA819" s="182"/>
      <c r="AB819" s="182"/>
      <c r="AC819" s="182"/>
      <c r="AD819" s="182"/>
      <c r="AE819" s="182"/>
      <c r="AF819" s="182"/>
    </row>
    <row r="820" ht="15.75" customHeight="1" spans="1:32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  <c r="AA820" s="182"/>
      <c r="AB820" s="182"/>
      <c r="AC820" s="182"/>
      <c r="AD820" s="182"/>
      <c r="AE820" s="182"/>
      <c r="AF820" s="182"/>
    </row>
    <row r="821" ht="15.75" customHeight="1" spans="1:32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  <c r="AA821" s="182"/>
      <c r="AB821" s="182"/>
      <c r="AC821" s="182"/>
      <c r="AD821" s="182"/>
      <c r="AE821" s="182"/>
      <c r="AF821" s="182"/>
    </row>
    <row r="822" ht="15.75" customHeight="1" spans="1:32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  <c r="AA822" s="182"/>
      <c r="AB822" s="182"/>
      <c r="AC822" s="182"/>
      <c r="AD822" s="182"/>
      <c r="AE822" s="182"/>
      <c r="AF822" s="182"/>
    </row>
    <row r="823" ht="15.75" customHeight="1" spans="1:32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  <c r="AA823" s="182"/>
      <c r="AB823" s="182"/>
      <c r="AC823" s="182"/>
      <c r="AD823" s="182"/>
      <c r="AE823" s="182"/>
      <c r="AF823" s="182"/>
    </row>
    <row r="824" ht="15.75" customHeight="1" spans="1:32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  <c r="AA824" s="182"/>
      <c r="AB824" s="182"/>
      <c r="AC824" s="182"/>
      <c r="AD824" s="182"/>
      <c r="AE824" s="182"/>
      <c r="AF824" s="182"/>
    </row>
    <row r="825" ht="15.75" customHeight="1" spans="1:32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  <c r="AA825" s="182"/>
      <c r="AB825" s="182"/>
      <c r="AC825" s="182"/>
      <c r="AD825" s="182"/>
      <c r="AE825" s="182"/>
      <c r="AF825" s="182"/>
    </row>
    <row r="826" ht="15.75" customHeight="1" spans="1:32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  <c r="AA826" s="182"/>
      <c r="AB826" s="182"/>
      <c r="AC826" s="182"/>
      <c r="AD826" s="182"/>
      <c r="AE826" s="182"/>
      <c r="AF826" s="182"/>
    </row>
    <row r="827" ht="15.75" customHeight="1" spans="1:32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  <c r="AA827" s="182"/>
      <c r="AB827" s="182"/>
      <c r="AC827" s="182"/>
      <c r="AD827" s="182"/>
      <c r="AE827" s="182"/>
      <c r="AF827" s="182"/>
    </row>
    <row r="828" ht="15.75" customHeight="1" spans="1:32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  <c r="AA828" s="182"/>
      <c r="AB828" s="182"/>
      <c r="AC828" s="182"/>
      <c r="AD828" s="182"/>
      <c r="AE828" s="182"/>
      <c r="AF828" s="182"/>
    </row>
    <row r="829" ht="15.75" customHeight="1" spans="1:32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  <c r="AA829" s="182"/>
      <c r="AB829" s="182"/>
      <c r="AC829" s="182"/>
      <c r="AD829" s="182"/>
      <c r="AE829" s="182"/>
      <c r="AF829" s="182"/>
    </row>
    <row r="830" ht="15.75" customHeight="1" spans="1:32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  <c r="AA830" s="182"/>
      <c r="AB830" s="182"/>
      <c r="AC830" s="182"/>
      <c r="AD830" s="182"/>
      <c r="AE830" s="182"/>
      <c r="AF830" s="182"/>
    </row>
    <row r="831" ht="15.75" customHeight="1" spans="1:32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  <c r="AA831" s="182"/>
      <c r="AB831" s="182"/>
      <c r="AC831" s="182"/>
      <c r="AD831" s="182"/>
      <c r="AE831" s="182"/>
      <c r="AF831" s="182"/>
    </row>
    <row r="832" ht="15.75" customHeight="1" spans="1:32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  <c r="AA832" s="182"/>
      <c r="AB832" s="182"/>
      <c r="AC832" s="182"/>
      <c r="AD832" s="182"/>
      <c r="AE832" s="182"/>
      <c r="AF832" s="182"/>
    </row>
    <row r="833" ht="15.75" customHeight="1" spans="1:32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  <c r="AA833" s="182"/>
      <c r="AB833" s="182"/>
      <c r="AC833" s="182"/>
      <c r="AD833" s="182"/>
      <c r="AE833" s="182"/>
      <c r="AF833" s="182"/>
    </row>
    <row r="834" ht="15.75" customHeight="1" spans="1:32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  <c r="AA834" s="182"/>
      <c r="AB834" s="182"/>
      <c r="AC834" s="182"/>
      <c r="AD834" s="182"/>
      <c r="AE834" s="182"/>
      <c r="AF834" s="182"/>
    </row>
    <row r="835" ht="15.75" customHeight="1" spans="1:32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  <c r="AA835" s="182"/>
      <c r="AB835" s="182"/>
      <c r="AC835" s="182"/>
      <c r="AD835" s="182"/>
      <c r="AE835" s="182"/>
      <c r="AF835" s="182"/>
    </row>
    <row r="836" ht="15.75" customHeight="1" spans="1:32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  <c r="AA836" s="182"/>
      <c r="AB836" s="182"/>
      <c r="AC836" s="182"/>
      <c r="AD836" s="182"/>
      <c r="AE836" s="182"/>
      <c r="AF836" s="182"/>
    </row>
    <row r="837" ht="15.75" customHeight="1" spans="1:32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  <c r="AA837" s="182"/>
      <c r="AB837" s="182"/>
      <c r="AC837" s="182"/>
      <c r="AD837" s="182"/>
      <c r="AE837" s="182"/>
      <c r="AF837" s="182"/>
    </row>
    <row r="838" ht="15.75" customHeight="1" spans="1:32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  <c r="AA838" s="182"/>
      <c r="AB838" s="182"/>
      <c r="AC838" s="182"/>
      <c r="AD838" s="182"/>
      <c r="AE838" s="182"/>
      <c r="AF838" s="182"/>
    </row>
    <row r="839" ht="15.75" customHeight="1" spans="1:32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  <c r="AA839" s="182"/>
      <c r="AB839" s="182"/>
      <c r="AC839" s="182"/>
      <c r="AD839" s="182"/>
      <c r="AE839" s="182"/>
      <c r="AF839" s="182"/>
    </row>
    <row r="840" ht="15.75" customHeight="1" spans="1:32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  <c r="AA840" s="182"/>
      <c r="AB840" s="182"/>
      <c r="AC840" s="182"/>
      <c r="AD840" s="182"/>
      <c r="AE840" s="182"/>
      <c r="AF840" s="182"/>
    </row>
    <row r="841" ht="15.75" customHeight="1" spans="1:32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  <c r="AA841" s="182"/>
      <c r="AB841" s="182"/>
      <c r="AC841" s="182"/>
      <c r="AD841" s="182"/>
      <c r="AE841" s="182"/>
      <c r="AF841" s="182"/>
    </row>
    <row r="842" ht="15.75" customHeight="1" spans="1:32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  <c r="AA842" s="182"/>
      <c r="AB842" s="182"/>
      <c r="AC842" s="182"/>
      <c r="AD842" s="182"/>
      <c r="AE842" s="182"/>
      <c r="AF842" s="182"/>
    </row>
    <row r="843" ht="15.75" customHeight="1" spans="1:32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  <c r="AA843" s="182"/>
      <c r="AB843" s="182"/>
      <c r="AC843" s="182"/>
      <c r="AD843" s="182"/>
      <c r="AE843" s="182"/>
      <c r="AF843" s="182"/>
    </row>
    <row r="844" ht="15.75" customHeight="1" spans="1:32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  <c r="AA844" s="182"/>
      <c r="AB844" s="182"/>
      <c r="AC844" s="182"/>
      <c r="AD844" s="182"/>
      <c r="AE844" s="182"/>
      <c r="AF844" s="182"/>
    </row>
    <row r="845" ht="15.75" customHeight="1" spans="1:32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  <c r="AA845" s="182"/>
      <c r="AB845" s="182"/>
      <c r="AC845" s="182"/>
      <c r="AD845" s="182"/>
      <c r="AE845" s="182"/>
      <c r="AF845" s="182"/>
    </row>
    <row r="846" ht="15.75" customHeight="1" spans="1:32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  <c r="AA846" s="182"/>
      <c r="AB846" s="182"/>
      <c r="AC846" s="182"/>
      <c r="AD846" s="182"/>
      <c r="AE846" s="182"/>
      <c r="AF846" s="182"/>
    </row>
    <row r="847" ht="15.75" customHeight="1" spans="1:32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  <c r="AA847" s="182"/>
      <c r="AB847" s="182"/>
      <c r="AC847" s="182"/>
      <c r="AD847" s="182"/>
      <c r="AE847" s="182"/>
      <c r="AF847" s="182"/>
    </row>
    <row r="848" ht="15.75" customHeight="1" spans="1:32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  <c r="AA848" s="182"/>
      <c r="AB848" s="182"/>
      <c r="AC848" s="182"/>
      <c r="AD848" s="182"/>
      <c r="AE848" s="182"/>
      <c r="AF848" s="182"/>
    </row>
    <row r="849" ht="15.75" customHeight="1" spans="1:32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  <c r="AA849" s="182"/>
      <c r="AB849" s="182"/>
      <c r="AC849" s="182"/>
      <c r="AD849" s="182"/>
      <c r="AE849" s="182"/>
      <c r="AF849" s="182"/>
    </row>
    <row r="850" ht="15.75" customHeight="1" spans="1:32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  <c r="AA850" s="182"/>
      <c r="AB850" s="182"/>
      <c r="AC850" s="182"/>
      <c r="AD850" s="182"/>
      <c r="AE850" s="182"/>
      <c r="AF850" s="182"/>
    </row>
    <row r="851" ht="15.75" customHeight="1" spans="1:32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  <c r="AA851" s="182"/>
      <c r="AB851" s="182"/>
      <c r="AC851" s="182"/>
      <c r="AD851" s="182"/>
      <c r="AE851" s="182"/>
      <c r="AF851" s="182"/>
    </row>
    <row r="852" ht="15.75" customHeight="1" spans="1:32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  <c r="AA852" s="182"/>
      <c r="AB852" s="182"/>
      <c r="AC852" s="182"/>
      <c r="AD852" s="182"/>
      <c r="AE852" s="182"/>
      <c r="AF852" s="182"/>
    </row>
    <row r="853" ht="15.75" customHeight="1" spans="1:32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  <c r="AA853" s="182"/>
      <c r="AB853" s="182"/>
      <c r="AC853" s="182"/>
      <c r="AD853" s="182"/>
      <c r="AE853" s="182"/>
      <c r="AF853" s="182"/>
    </row>
    <row r="854" ht="15.75" customHeight="1" spans="1:32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  <c r="AA854" s="182"/>
      <c r="AB854" s="182"/>
      <c r="AC854" s="182"/>
      <c r="AD854" s="182"/>
      <c r="AE854" s="182"/>
      <c r="AF854" s="182"/>
    </row>
    <row r="855" ht="15.75" customHeight="1" spans="1:32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  <c r="AA855" s="182"/>
      <c r="AB855" s="182"/>
      <c r="AC855" s="182"/>
      <c r="AD855" s="182"/>
      <c r="AE855" s="182"/>
      <c r="AF855" s="182"/>
    </row>
    <row r="856" ht="15.75" customHeight="1" spans="1:32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  <c r="AA856" s="182"/>
      <c r="AB856" s="182"/>
      <c r="AC856" s="182"/>
      <c r="AD856" s="182"/>
      <c r="AE856" s="182"/>
      <c r="AF856" s="182"/>
    </row>
    <row r="857" ht="15.75" customHeight="1" spans="1:32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  <c r="AA857" s="182"/>
      <c r="AB857" s="182"/>
      <c r="AC857" s="182"/>
      <c r="AD857" s="182"/>
      <c r="AE857" s="182"/>
      <c r="AF857" s="182"/>
    </row>
    <row r="858" ht="15.75" customHeight="1" spans="1:32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  <c r="AA858" s="182"/>
      <c r="AB858" s="182"/>
      <c r="AC858" s="182"/>
      <c r="AD858" s="182"/>
      <c r="AE858" s="182"/>
      <c r="AF858" s="182"/>
    </row>
    <row r="859" ht="15.75" customHeight="1" spans="1:32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  <c r="AA859" s="182"/>
      <c r="AB859" s="182"/>
      <c r="AC859" s="182"/>
      <c r="AD859" s="182"/>
      <c r="AE859" s="182"/>
      <c r="AF859" s="182"/>
    </row>
    <row r="860" ht="15.75" customHeight="1" spans="1:32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</row>
    <row r="861" ht="15.75" customHeight="1" spans="1:32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  <c r="AA861" s="182"/>
      <c r="AB861" s="182"/>
      <c r="AC861" s="182"/>
      <c r="AD861" s="182"/>
      <c r="AE861" s="182"/>
      <c r="AF861" s="182"/>
    </row>
    <row r="862" ht="15.75" customHeight="1" spans="1:32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  <c r="AA862" s="182"/>
      <c r="AB862" s="182"/>
      <c r="AC862" s="182"/>
      <c r="AD862" s="182"/>
      <c r="AE862" s="182"/>
      <c r="AF862" s="182"/>
    </row>
    <row r="863" ht="15.75" customHeight="1" spans="1:32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  <c r="AA863" s="182"/>
      <c r="AB863" s="182"/>
      <c r="AC863" s="182"/>
      <c r="AD863" s="182"/>
      <c r="AE863" s="182"/>
      <c r="AF863" s="182"/>
    </row>
    <row r="864" ht="15.75" customHeight="1" spans="1:32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  <c r="AA864" s="182"/>
      <c r="AB864" s="182"/>
      <c r="AC864" s="182"/>
      <c r="AD864" s="182"/>
      <c r="AE864" s="182"/>
      <c r="AF864" s="182"/>
    </row>
    <row r="865" ht="15.75" customHeight="1" spans="1:32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  <c r="AA865" s="182"/>
      <c r="AB865" s="182"/>
      <c r="AC865" s="182"/>
      <c r="AD865" s="182"/>
      <c r="AE865" s="182"/>
      <c r="AF865" s="182"/>
    </row>
    <row r="866" ht="15.75" customHeight="1" spans="1:32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  <c r="AA866" s="182"/>
      <c r="AB866" s="182"/>
      <c r="AC866" s="182"/>
      <c r="AD866" s="182"/>
      <c r="AE866" s="182"/>
      <c r="AF866" s="182"/>
    </row>
    <row r="867" ht="15.75" customHeight="1" spans="1:32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  <c r="AA867" s="182"/>
      <c r="AB867" s="182"/>
      <c r="AC867" s="182"/>
      <c r="AD867" s="182"/>
      <c r="AE867" s="182"/>
      <c r="AF867" s="182"/>
    </row>
    <row r="868" ht="15.75" customHeight="1" spans="1:32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  <c r="AA868" s="182"/>
      <c r="AB868" s="182"/>
      <c r="AC868" s="182"/>
      <c r="AD868" s="182"/>
      <c r="AE868" s="182"/>
      <c r="AF868" s="182"/>
    </row>
    <row r="869" ht="15.75" customHeight="1" spans="1:32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  <c r="AA869" s="182"/>
      <c r="AB869" s="182"/>
      <c r="AC869" s="182"/>
      <c r="AD869" s="182"/>
      <c r="AE869" s="182"/>
      <c r="AF869" s="182"/>
    </row>
    <row r="870" ht="15.75" customHeight="1" spans="1:32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  <c r="AA870" s="182"/>
      <c r="AB870" s="182"/>
      <c r="AC870" s="182"/>
      <c r="AD870" s="182"/>
      <c r="AE870" s="182"/>
      <c r="AF870" s="182"/>
    </row>
    <row r="871" ht="15.75" customHeight="1" spans="1:32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  <c r="AA871" s="182"/>
      <c r="AB871" s="182"/>
      <c r="AC871" s="182"/>
      <c r="AD871" s="182"/>
      <c r="AE871" s="182"/>
      <c r="AF871" s="182"/>
    </row>
    <row r="872" ht="15.75" customHeight="1" spans="1:32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  <c r="AA872" s="182"/>
      <c r="AB872" s="182"/>
      <c r="AC872" s="182"/>
      <c r="AD872" s="182"/>
      <c r="AE872" s="182"/>
      <c r="AF872" s="182"/>
    </row>
    <row r="873" ht="15.75" customHeight="1" spans="1:32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  <c r="AA873" s="182"/>
      <c r="AB873" s="182"/>
      <c r="AC873" s="182"/>
      <c r="AD873" s="182"/>
      <c r="AE873" s="182"/>
      <c r="AF873" s="182"/>
    </row>
    <row r="874" ht="15.75" customHeight="1" spans="1:32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  <c r="AA874" s="182"/>
      <c r="AB874" s="182"/>
      <c r="AC874" s="182"/>
      <c r="AD874" s="182"/>
      <c r="AE874" s="182"/>
      <c r="AF874" s="182"/>
    </row>
    <row r="875" ht="15.75" customHeight="1" spans="1:32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  <c r="AA875" s="182"/>
      <c r="AB875" s="182"/>
      <c r="AC875" s="182"/>
      <c r="AD875" s="182"/>
      <c r="AE875" s="182"/>
      <c r="AF875" s="182"/>
    </row>
    <row r="876" ht="15.75" customHeight="1" spans="1:32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  <c r="AA876" s="182"/>
      <c r="AB876" s="182"/>
      <c r="AC876" s="182"/>
      <c r="AD876" s="182"/>
      <c r="AE876" s="182"/>
      <c r="AF876" s="182"/>
    </row>
    <row r="877" ht="15.75" customHeight="1" spans="1:32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  <c r="AA877" s="182"/>
      <c r="AB877" s="182"/>
      <c r="AC877" s="182"/>
      <c r="AD877" s="182"/>
      <c r="AE877" s="182"/>
      <c r="AF877" s="182"/>
    </row>
    <row r="878" ht="15.75" customHeight="1" spans="1:32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  <c r="AA878" s="182"/>
      <c r="AB878" s="182"/>
      <c r="AC878" s="182"/>
      <c r="AD878" s="182"/>
      <c r="AE878" s="182"/>
      <c r="AF878" s="182"/>
    </row>
    <row r="879" ht="15.75" customHeight="1" spans="1:32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  <c r="AA879" s="182"/>
      <c r="AB879" s="182"/>
      <c r="AC879" s="182"/>
      <c r="AD879" s="182"/>
      <c r="AE879" s="182"/>
      <c r="AF879" s="182"/>
    </row>
    <row r="880" ht="15.75" customHeight="1" spans="1:32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  <c r="AA880" s="182"/>
      <c r="AB880" s="182"/>
      <c r="AC880" s="182"/>
      <c r="AD880" s="182"/>
      <c r="AE880" s="182"/>
      <c r="AF880" s="182"/>
    </row>
    <row r="881" ht="15.75" customHeight="1" spans="1:32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  <c r="AA881" s="182"/>
      <c r="AB881" s="182"/>
      <c r="AC881" s="182"/>
      <c r="AD881" s="182"/>
      <c r="AE881" s="182"/>
      <c r="AF881" s="182"/>
    </row>
    <row r="882" ht="15.75" customHeight="1" spans="1:32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  <c r="AA882" s="182"/>
      <c r="AB882" s="182"/>
      <c r="AC882" s="182"/>
      <c r="AD882" s="182"/>
      <c r="AE882" s="182"/>
      <c r="AF882" s="182"/>
    </row>
    <row r="883" ht="15.75" customHeight="1" spans="1:32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  <c r="AA883" s="182"/>
      <c r="AB883" s="182"/>
      <c r="AC883" s="182"/>
      <c r="AD883" s="182"/>
      <c r="AE883" s="182"/>
      <c r="AF883" s="182"/>
    </row>
    <row r="884" ht="15.75" customHeight="1" spans="1:32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  <c r="AA884" s="182"/>
      <c r="AB884" s="182"/>
      <c r="AC884" s="182"/>
      <c r="AD884" s="182"/>
      <c r="AE884" s="182"/>
      <c r="AF884" s="182"/>
    </row>
    <row r="885" ht="15.75" customHeight="1" spans="1:32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  <c r="AA885" s="182"/>
      <c r="AB885" s="182"/>
      <c r="AC885" s="182"/>
      <c r="AD885" s="182"/>
      <c r="AE885" s="182"/>
      <c r="AF885" s="182"/>
    </row>
    <row r="886" ht="15.75" customHeight="1" spans="1:32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  <c r="AA886" s="182"/>
      <c r="AB886" s="182"/>
      <c r="AC886" s="182"/>
      <c r="AD886" s="182"/>
      <c r="AE886" s="182"/>
      <c r="AF886" s="182"/>
    </row>
    <row r="887" ht="15.75" customHeight="1" spans="1:32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  <c r="AA887" s="182"/>
      <c r="AB887" s="182"/>
      <c r="AC887" s="182"/>
      <c r="AD887" s="182"/>
      <c r="AE887" s="182"/>
      <c r="AF887" s="182"/>
    </row>
    <row r="888" ht="15.75" customHeight="1" spans="1:32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  <c r="AA888" s="182"/>
      <c r="AB888" s="182"/>
      <c r="AC888" s="182"/>
      <c r="AD888" s="182"/>
      <c r="AE888" s="182"/>
      <c r="AF888" s="182"/>
    </row>
    <row r="889" ht="15.75" customHeight="1" spans="1:32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  <c r="AA889" s="182"/>
      <c r="AB889" s="182"/>
      <c r="AC889" s="182"/>
      <c r="AD889" s="182"/>
      <c r="AE889" s="182"/>
      <c r="AF889" s="182"/>
    </row>
    <row r="890" ht="15.75" customHeight="1" spans="1:32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  <c r="AA890" s="182"/>
      <c r="AB890" s="182"/>
      <c r="AC890" s="182"/>
      <c r="AD890" s="182"/>
      <c r="AE890" s="182"/>
      <c r="AF890" s="182"/>
    </row>
    <row r="891" ht="15.75" customHeight="1" spans="1:32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  <c r="AA891" s="182"/>
      <c r="AB891" s="182"/>
      <c r="AC891" s="182"/>
      <c r="AD891" s="182"/>
      <c r="AE891" s="182"/>
      <c r="AF891" s="182"/>
    </row>
    <row r="892" ht="15.75" customHeight="1" spans="1:32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F892" s="182"/>
    </row>
    <row r="893" ht="15.75" customHeight="1" spans="1:32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  <c r="AA893" s="182"/>
      <c r="AB893" s="182"/>
      <c r="AC893" s="182"/>
      <c r="AD893" s="182"/>
      <c r="AE893" s="182"/>
      <c r="AF893" s="182"/>
    </row>
    <row r="894" ht="15.75" customHeight="1" spans="1:32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  <c r="AA894" s="182"/>
      <c r="AB894" s="182"/>
      <c r="AC894" s="182"/>
      <c r="AD894" s="182"/>
      <c r="AE894" s="182"/>
      <c r="AF894" s="182"/>
    </row>
    <row r="895" ht="15.75" customHeight="1" spans="1:32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  <c r="AA895" s="182"/>
      <c r="AB895" s="182"/>
      <c r="AC895" s="182"/>
      <c r="AD895" s="182"/>
      <c r="AE895" s="182"/>
      <c r="AF895" s="182"/>
    </row>
    <row r="896" ht="15.75" customHeight="1" spans="1:32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  <c r="AA896" s="182"/>
      <c r="AB896" s="182"/>
      <c r="AC896" s="182"/>
      <c r="AD896" s="182"/>
      <c r="AE896" s="182"/>
      <c r="AF896" s="182"/>
    </row>
    <row r="897" ht="15.75" customHeight="1" spans="1:32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  <c r="AA897" s="182"/>
      <c r="AB897" s="182"/>
      <c r="AC897" s="182"/>
      <c r="AD897" s="182"/>
      <c r="AE897" s="182"/>
      <c r="AF897" s="182"/>
    </row>
    <row r="898" ht="15.75" customHeight="1" spans="1:32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  <c r="AA898" s="182"/>
      <c r="AB898" s="182"/>
      <c r="AC898" s="182"/>
      <c r="AD898" s="182"/>
      <c r="AE898" s="182"/>
      <c r="AF898" s="182"/>
    </row>
    <row r="899" ht="15.75" customHeight="1" spans="1:32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  <c r="AA899" s="182"/>
      <c r="AB899" s="182"/>
      <c r="AC899" s="182"/>
      <c r="AD899" s="182"/>
      <c r="AE899" s="182"/>
      <c r="AF899" s="182"/>
    </row>
    <row r="900" ht="15.75" customHeight="1" spans="1:32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  <c r="AA900" s="182"/>
      <c r="AB900" s="182"/>
      <c r="AC900" s="182"/>
      <c r="AD900" s="182"/>
      <c r="AE900" s="182"/>
      <c r="AF900" s="182"/>
    </row>
    <row r="901" ht="15.75" customHeight="1" spans="1:32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  <c r="AA901" s="182"/>
      <c r="AB901" s="182"/>
      <c r="AC901" s="182"/>
      <c r="AD901" s="182"/>
      <c r="AE901" s="182"/>
      <c r="AF901" s="182"/>
    </row>
    <row r="902" ht="15.75" customHeight="1" spans="1:32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  <c r="AA902" s="182"/>
      <c r="AB902" s="182"/>
      <c r="AC902" s="182"/>
      <c r="AD902" s="182"/>
      <c r="AE902" s="182"/>
      <c r="AF902" s="182"/>
    </row>
    <row r="903" ht="15.75" customHeight="1" spans="1:32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  <c r="AA903" s="182"/>
      <c r="AB903" s="182"/>
      <c r="AC903" s="182"/>
      <c r="AD903" s="182"/>
      <c r="AE903" s="182"/>
      <c r="AF903" s="182"/>
    </row>
    <row r="904" ht="15.75" customHeight="1" spans="1:32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  <c r="AA904" s="182"/>
      <c r="AB904" s="182"/>
      <c r="AC904" s="182"/>
      <c r="AD904" s="182"/>
      <c r="AE904" s="182"/>
      <c r="AF904" s="182"/>
    </row>
    <row r="905" ht="15.75" customHeight="1" spans="1:32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  <c r="AA905" s="182"/>
      <c r="AB905" s="182"/>
      <c r="AC905" s="182"/>
      <c r="AD905" s="182"/>
      <c r="AE905" s="182"/>
      <c r="AF905" s="182"/>
    </row>
    <row r="906" ht="15.75" customHeight="1" spans="1:32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  <c r="AA906" s="182"/>
      <c r="AB906" s="182"/>
      <c r="AC906" s="182"/>
      <c r="AD906" s="182"/>
      <c r="AE906" s="182"/>
      <c r="AF906" s="182"/>
    </row>
    <row r="907" ht="15.75" customHeight="1" spans="1:32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  <c r="AA907" s="182"/>
      <c r="AB907" s="182"/>
      <c r="AC907" s="182"/>
      <c r="AD907" s="182"/>
      <c r="AE907" s="182"/>
      <c r="AF907" s="182"/>
    </row>
    <row r="908" ht="15.75" customHeight="1" spans="1:32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  <c r="AA908" s="182"/>
      <c r="AB908" s="182"/>
      <c r="AC908" s="182"/>
      <c r="AD908" s="182"/>
      <c r="AE908" s="182"/>
      <c r="AF908" s="182"/>
    </row>
    <row r="909" ht="15.75" customHeight="1" spans="1:32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  <c r="AA909" s="182"/>
      <c r="AB909" s="182"/>
      <c r="AC909" s="182"/>
      <c r="AD909" s="182"/>
      <c r="AE909" s="182"/>
      <c r="AF909" s="182"/>
    </row>
    <row r="910" ht="15.75" customHeight="1" spans="1:32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</row>
    <row r="911" ht="15.75" customHeight="1" spans="1:32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  <c r="AA911" s="182"/>
      <c r="AB911" s="182"/>
      <c r="AC911" s="182"/>
      <c r="AD911" s="182"/>
      <c r="AE911" s="182"/>
      <c r="AF911" s="182"/>
    </row>
    <row r="912" ht="15.75" customHeight="1" spans="1:32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  <c r="AA912" s="182"/>
      <c r="AB912" s="182"/>
      <c r="AC912" s="182"/>
      <c r="AD912" s="182"/>
      <c r="AE912" s="182"/>
      <c r="AF912" s="182"/>
    </row>
    <row r="913" ht="15.75" customHeight="1" spans="1:32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  <c r="AA913" s="182"/>
      <c r="AB913" s="182"/>
      <c r="AC913" s="182"/>
      <c r="AD913" s="182"/>
      <c r="AE913" s="182"/>
      <c r="AF913" s="182"/>
    </row>
    <row r="914" ht="15.75" customHeight="1" spans="1:32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</row>
    <row r="915" ht="15.75" customHeight="1" spans="1:32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  <c r="AA915" s="182"/>
      <c r="AB915" s="182"/>
      <c r="AC915" s="182"/>
      <c r="AD915" s="182"/>
      <c r="AE915" s="182"/>
      <c r="AF915" s="182"/>
    </row>
    <row r="916" ht="15.75" customHeight="1" spans="1:32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  <c r="AA916" s="182"/>
      <c r="AB916" s="182"/>
      <c r="AC916" s="182"/>
      <c r="AD916" s="182"/>
      <c r="AE916" s="182"/>
      <c r="AF916" s="182"/>
    </row>
    <row r="917" ht="15.75" customHeight="1" spans="1:32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  <c r="AA917" s="182"/>
      <c r="AB917" s="182"/>
      <c r="AC917" s="182"/>
      <c r="AD917" s="182"/>
      <c r="AE917" s="182"/>
      <c r="AF917" s="182"/>
    </row>
    <row r="918" ht="15.75" customHeight="1" spans="1:32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  <c r="AA918" s="182"/>
      <c r="AB918" s="182"/>
      <c r="AC918" s="182"/>
      <c r="AD918" s="182"/>
      <c r="AE918" s="182"/>
      <c r="AF918" s="182"/>
    </row>
    <row r="919" ht="15.75" customHeight="1" spans="1:32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  <c r="AA919" s="182"/>
      <c r="AB919" s="182"/>
      <c r="AC919" s="182"/>
      <c r="AD919" s="182"/>
      <c r="AE919" s="182"/>
      <c r="AF919" s="182"/>
    </row>
    <row r="920" ht="15.75" customHeight="1" spans="1:32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  <c r="AA920" s="182"/>
      <c r="AB920" s="182"/>
      <c r="AC920" s="182"/>
      <c r="AD920" s="182"/>
      <c r="AE920" s="182"/>
      <c r="AF920" s="182"/>
    </row>
    <row r="921" ht="15.75" customHeight="1" spans="1:32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  <c r="AA921" s="182"/>
      <c r="AB921" s="182"/>
      <c r="AC921" s="182"/>
      <c r="AD921" s="182"/>
      <c r="AE921" s="182"/>
      <c r="AF921" s="182"/>
    </row>
    <row r="922" ht="15.75" customHeight="1" spans="1:32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  <c r="AA922" s="182"/>
      <c r="AB922" s="182"/>
      <c r="AC922" s="182"/>
      <c r="AD922" s="182"/>
      <c r="AE922" s="182"/>
      <c r="AF922" s="182"/>
    </row>
    <row r="923" ht="15.75" customHeight="1" spans="1:32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  <c r="AA923" s="182"/>
      <c r="AB923" s="182"/>
      <c r="AC923" s="182"/>
      <c r="AD923" s="182"/>
      <c r="AE923" s="182"/>
      <c r="AF923" s="182"/>
    </row>
    <row r="924" ht="15.75" customHeight="1" spans="1:32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  <c r="AA924" s="182"/>
      <c r="AB924" s="182"/>
      <c r="AC924" s="182"/>
      <c r="AD924" s="182"/>
      <c r="AE924" s="182"/>
      <c r="AF924" s="182"/>
    </row>
    <row r="925" ht="15.75" customHeight="1" spans="1:32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  <c r="AA925" s="182"/>
      <c r="AB925" s="182"/>
      <c r="AC925" s="182"/>
      <c r="AD925" s="182"/>
      <c r="AE925" s="182"/>
      <c r="AF925" s="182"/>
    </row>
    <row r="926" ht="15.75" customHeight="1" spans="1:32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  <c r="AA926" s="182"/>
      <c r="AB926" s="182"/>
      <c r="AC926" s="182"/>
      <c r="AD926" s="182"/>
      <c r="AE926" s="182"/>
      <c r="AF926" s="182"/>
    </row>
    <row r="927" ht="15.75" customHeight="1" spans="1:32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  <c r="AA927" s="182"/>
      <c r="AB927" s="182"/>
      <c r="AC927" s="182"/>
      <c r="AD927" s="182"/>
      <c r="AE927" s="182"/>
      <c r="AF927" s="182"/>
    </row>
    <row r="928" ht="15.75" customHeight="1" spans="1:32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</row>
    <row r="929" ht="15.75" customHeight="1" spans="1:32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  <c r="AA929" s="182"/>
      <c r="AB929" s="182"/>
      <c r="AC929" s="182"/>
      <c r="AD929" s="182"/>
      <c r="AE929" s="182"/>
      <c r="AF929" s="182"/>
    </row>
    <row r="930" ht="15.75" customHeight="1" spans="1:32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  <c r="AA930" s="182"/>
      <c r="AB930" s="182"/>
      <c r="AC930" s="182"/>
      <c r="AD930" s="182"/>
      <c r="AE930" s="182"/>
      <c r="AF930" s="182"/>
    </row>
    <row r="931" ht="15.75" customHeight="1" spans="1:32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  <c r="AA931" s="182"/>
      <c r="AB931" s="182"/>
      <c r="AC931" s="182"/>
      <c r="AD931" s="182"/>
      <c r="AE931" s="182"/>
      <c r="AF931" s="182"/>
    </row>
    <row r="932" ht="15.75" customHeight="1" spans="1:32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  <c r="AA932" s="182"/>
      <c r="AB932" s="182"/>
      <c r="AC932" s="182"/>
      <c r="AD932" s="182"/>
      <c r="AE932" s="182"/>
      <c r="AF932" s="182"/>
    </row>
    <row r="933" ht="15.75" customHeight="1" spans="1:32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  <c r="AA933" s="182"/>
      <c r="AB933" s="182"/>
      <c r="AC933" s="182"/>
      <c r="AD933" s="182"/>
      <c r="AE933" s="182"/>
      <c r="AF933" s="182"/>
    </row>
    <row r="934" ht="15.75" customHeight="1" spans="1:32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  <c r="AA934" s="182"/>
      <c r="AB934" s="182"/>
      <c r="AC934" s="182"/>
      <c r="AD934" s="182"/>
      <c r="AE934" s="182"/>
      <c r="AF934" s="182"/>
    </row>
    <row r="935" ht="15.75" customHeight="1" spans="1:32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  <c r="AA935" s="182"/>
      <c r="AB935" s="182"/>
      <c r="AC935" s="182"/>
      <c r="AD935" s="182"/>
      <c r="AE935" s="182"/>
      <c r="AF935" s="182"/>
    </row>
    <row r="936" ht="15.75" customHeight="1" spans="1:32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  <c r="AA936" s="182"/>
      <c r="AB936" s="182"/>
      <c r="AC936" s="182"/>
      <c r="AD936" s="182"/>
      <c r="AE936" s="182"/>
      <c r="AF936" s="182"/>
    </row>
    <row r="937" ht="15.75" customHeight="1" spans="1:32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  <c r="AA937" s="182"/>
      <c r="AB937" s="182"/>
      <c r="AC937" s="182"/>
      <c r="AD937" s="182"/>
      <c r="AE937" s="182"/>
      <c r="AF937" s="182"/>
    </row>
    <row r="938" ht="15.75" customHeight="1" spans="1:32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</row>
    <row r="939" ht="15.75" customHeight="1" spans="1:32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</row>
    <row r="940" ht="15.75" customHeight="1" spans="1:32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</row>
    <row r="941" ht="15.75" customHeight="1" spans="1:32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</row>
    <row r="942" ht="15.75" customHeight="1" spans="1:32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</row>
    <row r="943" ht="15.75" customHeight="1" spans="1:32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</row>
    <row r="944" ht="15.75" customHeight="1" spans="1:32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</row>
    <row r="945" ht="15.75" customHeight="1" spans="1:32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</row>
    <row r="946" ht="15.75" customHeight="1" spans="1:32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</row>
    <row r="947" ht="15.75" customHeight="1" spans="1:32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  <c r="AA947" s="182"/>
      <c r="AB947" s="182"/>
      <c r="AC947" s="182"/>
      <c r="AD947" s="182"/>
      <c r="AE947" s="182"/>
      <c r="AF947" s="182"/>
    </row>
    <row r="948" ht="15.75" customHeight="1" spans="1:32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  <c r="AA948" s="182"/>
      <c r="AB948" s="182"/>
      <c r="AC948" s="182"/>
      <c r="AD948" s="182"/>
      <c r="AE948" s="182"/>
      <c r="AF948" s="182"/>
    </row>
    <row r="949" ht="15.75" customHeight="1" spans="1:32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  <c r="AA949" s="182"/>
      <c r="AB949" s="182"/>
      <c r="AC949" s="182"/>
      <c r="AD949" s="182"/>
      <c r="AE949" s="182"/>
      <c r="AF949" s="182"/>
    </row>
    <row r="950" ht="15.75" customHeight="1" spans="1:32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</row>
    <row r="951" ht="15.75" customHeight="1" spans="1:32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  <c r="AA951" s="182"/>
      <c r="AB951" s="182"/>
      <c r="AC951" s="182"/>
      <c r="AD951" s="182"/>
      <c r="AE951" s="182"/>
      <c r="AF951" s="182"/>
    </row>
    <row r="952" ht="15.75" customHeight="1" spans="1:32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  <c r="AA952" s="182"/>
      <c r="AB952" s="182"/>
      <c r="AC952" s="182"/>
      <c r="AD952" s="182"/>
      <c r="AE952" s="182"/>
      <c r="AF952" s="182"/>
    </row>
    <row r="953" ht="15.75" customHeight="1" spans="1:32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  <c r="AA953" s="182"/>
      <c r="AB953" s="182"/>
      <c r="AC953" s="182"/>
      <c r="AD953" s="182"/>
      <c r="AE953" s="182"/>
      <c r="AF953" s="182"/>
    </row>
    <row r="954" ht="15.75" customHeight="1" spans="1:32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  <c r="AA954" s="182"/>
      <c r="AB954" s="182"/>
      <c r="AC954" s="182"/>
      <c r="AD954" s="182"/>
      <c r="AE954" s="182"/>
      <c r="AF954" s="182"/>
    </row>
    <row r="955" ht="15.75" customHeight="1" spans="1:32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  <c r="AA955" s="182"/>
      <c r="AB955" s="182"/>
      <c r="AC955" s="182"/>
      <c r="AD955" s="182"/>
      <c r="AE955" s="182"/>
      <c r="AF955" s="182"/>
    </row>
    <row r="956" ht="15.75" customHeight="1" spans="1:32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  <c r="AA956" s="182"/>
      <c r="AB956" s="182"/>
      <c r="AC956" s="182"/>
      <c r="AD956" s="182"/>
      <c r="AE956" s="182"/>
      <c r="AF956" s="182"/>
    </row>
    <row r="957" ht="15.75" customHeight="1" spans="1:32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  <c r="AA957" s="182"/>
      <c r="AB957" s="182"/>
      <c r="AC957" s="182"/>
      <c r="AD957" s="182"/>
      <c r="AE957" s="182"/>
      <c r="AF957" s="182"/>
    </row>
    <row r="958" ht="15.75" customHeight="1" spans="1:32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  <c r="AA958" s="182"/>
      <c r="AB958" s="182"/>
      <c r="AC958" s="182"/>
      <c r="AD958" s="182"/>
      <c r="AE958" s="182"/>
      <c r="AF958" s="182"/>
    </row>
    <row r="959" ht="15.75" customHeight="1" spans="1:32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  <c r="AA959" s="182"/>
      <c r="AB959" s="182"/>
      <c r="AC959" s="182"/>
      <c r="AD959" s="182"/>
      <c r="AE959" s="182"/>
      <c r="AF959" s="182"/>
    </row>
    <row r="960" ht="15.75" customHeight="1" spans="1:32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  <c r="AA960" s="182"/>
      <c r="AB960" s="182"/>
      <c r="AC960" s="182"/>
      <c r="AD960" s="182"/>
      <c r="AE960" s="182"/>
      <c r="AF960" s="182"/>
    </row>
    <row r="961" ht="15.75" customHeight="1" spans="1:32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  <c r="AA961" s="182"/>
      <c r="AB961" s="182"/>
      <c r="AC961" s="182"/>
      <c r="AD961" s="182"/>
      <c r="AE961" s="182"/>
      <c r="AF961" s="182"/>
    </row>
    <row r="962" ht="15.75" customHeight="1" spans="1:32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  <c r="AA962" s="182"/>
      <c r="AB962" s="182"/>
      <c r="AC962" s="182"/>
      <c r="AD962" s="182"/>
      <c r="AE962" s="182"/>
      <c r="AF962" s="182"/>
    </row>
    <row r="963" ht="15.75" customHeight="1" spans="1:32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  <c r="AA963" s="182"/>
      <c r="AB963" s="182"/>
      <c r="AC963" s="182"/>
      <c r="AD963" s="182"/>
      <c r="AE963" s="182"/>
      <c r="AF963" s="182"/>
    </row>
    <row r="964" ht="15.75" customHeight="1" spans="1:32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</row>
    <row r="965" ht="15.75" customHeight="1" spans="1:32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  <c r="AA965" s="182"/>
      <c r="AB965" s="182"/>
      <c r="AC965" s="182"/>
      <c r="AD965" s="182"/>
      <c r="AE965" s="182"/>
      <c r="AF965" s="182"/>
    </row>
    <row r="966" ht="15.75" customHeight="1" spans="1:32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  <c r="AA966" s="182"/>
      <c r="AB966" s="182"/>
      <c r="AC966" s="182"/>
      <c r="AD966" s="182"/>
      <c r="AE966" s="182"/>
      <c r="AF966" s="182"/>
    </row>
    <row r="967" ht="15.75" customHeight="1" spans="1:32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  <c r="AA967" s="182"/>
      <c r="AB967" s="182"/>
      <c r="AC967" s="182"/>
      <c r="AD967" s="182"/>
      <c r="AE967" s="182"/>
      <c r="AF967" s="182"/>
    </row>
    <row r="968" ht="15.75" customHeight="1" spans="1:32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  <c r="AA968" s="182"/>
      <c r="AB968" s="182"/>
      <c r="AC968" s="182"/>
      <c r="AD968" s="182"/>
      <c r="AE968" s="182"/>
      <c r="AF968" s="182"/>
    </row>
    <row r="969" ht="15.75" customHeight="1" spans="1:32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  <c r="AA969" s="182"/>
      <c r="AB969" s="182"/>
      <c r="AC969" s="182"/>
      <c r="AD969" s="182"/>
      <c r="AE969" s="182"/>
      <c r="AF969" s="182"/>
    </row>
    <row r="970" ht="15.75" customHeight="1" spans="1:32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  <c r="AA970" s="182"/>
      <c r="AB970" s="182"/>
      <c r="AC970" s="182"/>
      <c r="AD970" s="182"/>
      <c r="AE970" s="182"/>
      <c r="AF970" s="182"/>
    </row>
    <row r="971" ht="15.75" customHeight="1" spans="1:32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  <c r="AA971" s="182"/>
      <c r="AB971" s="182"/>
      <c r="AC971" s="182"/>
      <c r="AD971" s="182"/>
      <c r="AE971" s="182"/>
      <c r="AF971" s="182"/>
    </row>
    <row r="972" ht="15.75" customHeight="1" spans="1:32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  <c r="AA972" s="182"/>
      <c r="AB972" s="182"/>
      <c r="AC972" s="182"/>
      <c r="AD972" s="182"/>
      <c r="AE972" s="182"/>
      <c r="AF972" s="182"/>
    </row>
    <row r="973" ht="15.75" customHeight="1" spans="1:32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  <c r="AA973" s="182"/>
      <c r="AB973" s="182"/>
      <c r="AC973" s="182"/>
      <c r="AD973" s="182"/>
      <c r="AE973" s="182"/>
      <c r="AF973" s="182"/>
    </row>
    <row r="974" ht="15.75" customHeight="1" spans="1:32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  <c r="AA974" s="182"/>
      <c r="AB974" s="182"/>
      <c r="AC974" s="182"/>
      <c r="AD974" s="182"/>
      <c r="AE974" s="182"/>
      <c r="AF974" s="182"/>
    </row>
    <row r="975" ht="15.75" customHeight="1" spans="1:32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  <c r="AA975" s="182"/>
      <c r="AB975" s="182"/>
      <c r="AC975" s="182"/>
      <c r="AD975" s="182"/>
      <c r="AE975" s="182"/>
      <c r="AF975" s="182"/>
    </row>
    <row r="976" ht="15.75" customHeight="1" spans="1:32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  <c r="AA976" s="182"/>
      <c r="AB976" s="182"/>
      <c r="AC976" s="182"/>
      <c r="AD976" s="182"/>
      <c r="AE976" s="182"/>
      <c r="AF976" s="182"/>
    </row>
    <row r="977" ht="15.75" customHeight="1" spans="1:32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  <c r="AA977" s="182"/>
      <c r="AB977" s="182"/>
      <c r="AC977" s="182"/>
      <c r="AD977" s="182"/>
      <c r="AE977" s="182"/>
      <c r="AF977" s="182"/>
    </row>
    <row r="978" ht="15.75" customHeight="1" spans="1:32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  <c r="AA978" s="182"/>
      <c r="AB978" s="182"/>
      <c r="AC978" s="182"/>
      <c r="AD978" s="182"/>
      <c r="AE978" s="182"/>
      <c r="AF978" s="182"/>
    </row>
    <row r="979" ht="15.75" customHeight="1" spans="1:32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  <c r="AA979" s="182"/>
      <c r="AB979" s="182"/>
      <c r="AC979" s="182"/>
      <c r="AD979" s="182"/>
      <c r="AE979" s="182"/>
      <c r="AF979" s="182"/>
    </row>
    <row r="980" ht="15.75" customHeight="1" spans="1:32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  <c r="AA980" s="182"/>
      <c r="AB980" s="182"/>
      <c r="AC980" s="182"/>
      <c r="AD980" s="182"/>
      <c r="AE980" s="182"/>
      <c r="AF980" s="182"/>
    </row>
    <row r="981" ht="15.75" customHeight="1" spans="1:32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  <c r="AA981" s="182"/>
      <c r="AB981" s="182"/>
      <c r="AC981" s="182"/>
      <c r="AD981" s="182"/>
      <c r="AE981" s="182"/>
      <c r="AF981" s="182"/>
    </row>
    <row r="982" ht="15.75" customHeight="1" spans="1:32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  <c r="AA982" s="182"/>
      <c r="AB982" s="182"/>
      <c r="AC982" s="182"/>
      <c r="AD982" s="182"/>
      <c r="AE982" s="182"/>
      <c r="AF982" s="182"/>
    </row>
    <row r="983" ht="15.75" customHeight="1" spans="1:32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  <c r="AA983" s="182"/>
      <c r="AB983" s="182"/>
      <c r="AC983" s="182"/>
      <c r="AD983" s="182"/>
      <c r="AE983" s="182"/>
      <c r="AF983" s="182"/>
    </row>
    <row r="984" ht="15.75" customHeight="1" spans="1:32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  <c r="AA984" s="182"/>
      <c r="AB984" s="182"/>
      <c r="AC984" s="182"/>
      <c r="AD984" s="182"/>
      <c r="AE984" s="182"/>
      <c r="AF984" s="182"/>
    </row>
    <row r="985" ht="15.75" customHeight="1" spans="1:32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  <c r="AA985" s="182"/>
      <c r="AB985" s="182"/>
      <c r="AC985" s="182"/>
      <c r="AD985" s="182"/>
      <c r="AE985" s="182"/>
      <c r="AF985" s="182"/>
    </row>
    <row r="986" ht="15.75" customHeight="1" spans="1:32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  <c r="AA986" s="182"/>
      <c r="AB986" s="182"/>
      <c r="AC986" s="182"/>
      <c r="AD986" s="182"/>
      <c r="AE986" s="182"/>
      <c r="AF986" s="182"/>
    </row>
    <row r="987" ht="15.75" customHeight="1" spans="1:32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  <c r="AA987" s="182"/>
      <c r="AB987" s="182"/>
      <c r="AC987" s="182"/>
      <c r="AD987" s="182"/>
      <c r="AE987" s="182"/>
      <c r="AF987" s="182"/>
    </row>
    <row r="988" ht="15.75" customHeight="1" spans="1:32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  <c r="AA988" s="182"/>
      <c r="AB988" s="182"/>
      <c r="AC988" s="182"/>
      <c r="AD988" s="182"/>
      <c r="AE988" s="182"/>
      <c r="AF988" s="182"/>
    </row>
    <row r="989" ht="15.75" customHeight="1" spans="1:32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  <c r="AA989" s="182"/>
      <c r="AB989" s="182"/>
      <c r="AC989" s="182"/>
      <c r="AD989" s="182"/>
      <c r="AE989" s="182"/>
      <c r="AF989" s="182"/>
    </row>
    <row r="990" ht="15.75" customHeight="1" spans="1:32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  <c r="AA990" s="182"/>
      <c r="AB990" s="182"/>
      <c r="AC990" s="182"/>
      <c r="AD990" s="182"/>
      <c r="AE990" s="182"/>
      <c r="AF990" s="182"/>
    </row>
    <row r="991" ht="15.75" customHeight="1" spans="1:32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  <c r="AA991" s="182"/>
      <c r="AB991" s="182"/>
      <c r="AC991" s="182"/>
      <c r="AD991" s="182"/>
      <c r="AE991" s="182"/>
      <c r="AF991" s="182"/>
    </row>
    <row r="992" ht="15.75" customHeight="1" spans="1:32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  <c r="AA992" s="182"/>
      <c r="AB992" s="182"/>
      <c r="AC992" s="182"/>
      <c r="AD992" s="182"/>
      <c r="AE992" s="182"/>
      <c r="AF992" s="182"/>
    </row>
    <row r="993" ht="15.75" customHeight="1" spans="1:32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  <c r="AA993" s="182"/>
      <c r="AB993" s="182"/>
      <c r="AC993" s="182"/>
      <c r="AD993" s="182"/>
      <c r="AE993" s="182"/>
      <c r="AF993" s="182"/>
    </row>
    <row r="994" ht="15.75" customHeight="1" spans="1:32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  <c r="AA994" s="182"/>
      <c r="AB994" s="182"/>
      <c r="AC994" s="182"/>
      <c r="AD994" s="182"/>
      <c r="AE994" s="182"/>
      <c r="AF994" s="182"/>
    </row>
    <row r="995" ht="15.75" customHeight="1" spans="1:32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  <c r="AA995" s="182"/>
      <c r="AB995" s="182"/>
      <c r="AC995" s="182"/>
      <c r="AD995" s="182"/>
      <c r="AE995" s="182"/>
      <c r="AF995" s="182"/>
    </row>
    <row r="996" ht="15.75" customHeight="1" spans="1:32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  <c r="AA996" s="182"/>
      <c r="AB996" s="182"/>
      <c r="AC996" s="182"/>
      <c r="AD996" s="182"/>
      <c r="AE996" s="182"/>
      <c r="AF996" s="182"/>
    </row>
    <row r="997" ht="15.75" customHeight="1" spans="1:32">
      <c r="A997" s="182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  <c r="AA997" s="182"/>
      <c r="AB997" s="182"/>
      <c r="AC997" s="182"/>
      <c r="AD997" s="182"/>
      <c r="AE997" s="182"/>
      <c r="AF997" s="182"/>
    </row>
    <row r="998" ht="15.75" customHeight="1" spans="1:32">
      <c r="A998" s="182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  <c r="AA998" s="182"/>
      <c r="AB998" s="182"/>
      <c r="AC998" s="182"/>
      <c r="AD998" s="182"/>
      <c r="AE998" s="182"/>
      <c r="AF998" s="182"/>
    </row>
    <row r="999" ht="15.75" customHeight="1" spans="1:32">
      <c r="A999" s="182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  <c r="AA999" s="182"/>
      <c r="AB999" s="182"/>
      <c r="AC999" s="182"/>
      <c r="AD999" s="182"/>
      <c r="AE999" s="182"/>
      <c r="AF999" s="182"/>
    </row>
    <row r="1000" ht="15.75" customHeight="1" spans="1:32">
      <c r="A1000" s="182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  <c r="AA1000" s="182"/>
      <c r="AB1000" s="182"/>
      <c r="AC1000" s="182"/>
      <c r="AD1000" s="182"/>
      <c r="AE1000" s="182"/>
      <c r="AF1000" s="182"/>
    </row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5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A8" sqref="A8:E8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34" t="s">
        <v>198</v>
      </c>
      <c r="C4" s="34">
        <v>3</v>
      </c>
      <c r="D4" s="34" t="s">
        <v>199</v>
      </c>
      <c r="E4" s="35">
        <v>100</v>
      </c>
      <c r="F4" s="36">
        <f t="shared" ref="F4:F7" si="0">E4*C4</f>
        <v>300</v>
      </c>
    </row>
    <row r="5" ht="60" spans="1:6">
      <c r="A5" s="38">
        <v>2</v>
      </c>
      <c r="B5" s="34" t="s">
        <v>200</v>
      </c>
      <c r="C5" s="34">
        <v>3</v>
      </c>
      <c r="D5" s="34" t="s">
        <v>199</v>
      </c>
      <c r="E5" s="35">
        <v>54.5</v>
      </c>
      <c r="F5" s="36">
        <f t="shared" si="0"/>
        <v>163.5</v>
      </c>
    </row>
    <row r="6" spans="1:6">
      <c r="A6" s="38">
        <v>3</v>
      </c>
      <c r="B6" s="34" t="s">
        <v>201</v>
      </c>
      <c r="C6" s="34">
        <v>2</v>
      </c>
      <c r="D6" s="34" t="s">
        <v>202</v>
      </c>
      <c r="E6" s="37">
        <v>180</v>
      </c>
      <c r="F6" s="36">
        <f t="shared" si="0"/>
        <v>360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833.05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69.42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F2"/>
    <mergeCell ref="A8:E8"/>
    <mergeCell ref="A9:E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5" sqref="E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34" t="s">
        <v>198</v>
      </c>
      <c r="C4" s="34">
        <v>3</v>
      </c>
      <c r="D4" s="34" t="s">
        <v>199</v>
      </c>
      <c r="E4" s="35">
        <v>110.05</v>
      </c>
      <c r="F4" s="36">
        <f t="shared" ref="F4:F7" si="0">E4*C4</f>
        <v>330.15</v>
      </c>
    </row>
    <row r="5" ht="60" spans="1:6">
      <c r="A5" s="38">
        <v>2</v>
      </c>
      <c r="B5" s="34" t="s">
        <v>200</v>
      </c>
      <c r="C5" s="34">
        <v>3</v>
      </c>
      <c r="D5" s="34" t="s">
        <v>199</v>
      </c>
      <c r="E5" s="35">
        <v>53</v>
      </c>
      <c r="F5" s="36">
        <f t="shared" si="0"/>
        <v>159</v>
      </c>
    </row>
    <row r="6" spans="1:6">
      <c r="A6" s="38">
        <v>3</v>
      </c>
      <c r="B6" s="34" t="s">
        <v>201</v>
      </c>
      <c r="C6" s="34">
        <v>2</v>
      </c>
      <c r="D6" s="34" t="s">
        <v>202</v>
      </c>
      <c r="E6" s="37">
        <v>167</v>
      </c>
      <c r="F6" s="36">
        <f t="shared" si="0"/>
        <v>334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10</v>
      </c>
      <c r="F7" s="36">
        <f t="shared" si="0"/>
        <v>10</v>
      </c>
    </row>
    <row r="8" spans="1:6">
      <c r="A8" s="39" t="s">
        <v>204</v>
      </c>
      <c r="B8" s="29"/>
      <c r="C8" s="29"/>
      <c r="D8" s="29"/>
      <c r="E8" s="30"/>
      <c r="F8" s="36">
        <f>SUM(F4:F7)</f>
        <v>833.15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69.42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F2"/>
    <mergeCell ref="A8:E8"/>
    <mergeCell ref="A9:E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4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313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1925</v>
      </c>
      <c r="J23" s="82"/>
    </row>
    <row r="24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314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1925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1925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160.35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232.92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393.27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463.65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57.95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53.76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34.77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23.18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13.9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4.63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185.46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837.3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74.94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115.5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369.57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393.27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837.3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369.57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1600.14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12.06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38.5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65.21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38.5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154.27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0.0822</v>
      </c>
      <c r="J88" s="115">
        <f>TRUNC((I32+I73+I83)*I88,2)</f>
        <v>302.44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0.01</v>
      </c>
      <c r="J89" s="115">
        <f>TRUNC((I32+I73+I83)*I89,2)</f>
        <v>36.79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0.01</v>
      </c>
      <c r="J90" s="115">
        <f>TRUNC((I32+I73+I83)*I90,2)</f>
        <v>36.79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0.01</v>
      </c>
      <c r="J91" s="115">
        <f>TRUNC((I32+I73+I83)*I91,2)</f>
        <v>36.79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0.01</v>
      </c>
      <c r="J92" s="115">
        <f>TRUNC((I32+I73+I83)*I92,2)</f>
        <v>36.79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0.1222</v>
      </c>
      <c r="J94" s="171">
        <f>TRUNC(SUM(J88:J93),2)</f>
        <v>449.6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'109.1-UNIF_EQUIP-MOT. CAMINHÃO'!F9</f>
        <v>66.01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'109.1-UNIF_EQUIP-MOT. CAMINHÃO'!F15</f>
        <v>10.41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76.42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28.17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28.17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19.31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88.3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229.96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393.91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1925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1600.14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154.27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449.6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76.42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4205.43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393.91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4599.34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A14" sqref="A14:E14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34" t="s">
        <v>198</v>
      </c>
      <c r="C4" s="34">
        <v>3</v>
      </c>
      <c r="D4" s="34" t="s">
        <v>199</v>
      </c>
      <c r="E4" s="35">
        <v>98.5</v>
      </c>
      <c r="F4" s="36">
        <f t="shared" ref="F4:F7" si="0">E4*C4</f>
        <v>295.5</v>
      </c>
    </row>
    <row r="5" ht="60" spans="1:6">
      <c r="A5" s="38">
        <v>2</v>
      </c>
      <c r="B5" s="34" t="s">
        <v>200</v>
      </c>
      <c r="C5" s="34">
        <v>3</v>
      </c>
      <c r="D5" s="34" t="s">
        <v>199</v>
      </c>
      <c r="E5" s="35">
        <v>52.36</v>
      </c>
      <c r="F5" s="36">
        <f t="shared" si="0"/>
        <v>157.08</v>
      </c>
    </row>
    <row r="6" spans="1:6">
      <c r="A6" s="38">
        <v>3</v>
      </c>
      <c r="B6" s="34" t="s">
        <v>201</v>
      </c>
      <c r="C6" s="34">
        <v>2</v>
      </c>
      <c r="D6" s="34" t="s">
        <v>202</v>
      </c>
      <c r="E6" s="37">
        <v>165</v>
      </c>
      <c r="F6" s="36">
        <f t="shared" si="0"/>
        <v>330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792.13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66.01</v>
      </c>
    </row>
    <row r="11" spans="1:6">
      <c r="A11" s="28" t="s">
        <v>211</v>
      </c>
      <c r="B11" s="29"/>
      <c r="C11" s="29"/>
      <c r="D11" s="29"/>
      <c r="E11" s="29"/>
      <c r="F11" s="30"/>
    </row>
    <row r="12" spans="1:6">
      <c r="A12" s="31" t="s">
        <v>192</v>
      </c>
      <c r="B12" s="31" t="s">
        <v>193</v>
      </c>
      <c r="C12" s="31" t="s">
        <v>194</v>
      </c>
      <c r="D12" s="31" t="s">
        <v>195</v>
      </c>
      <c r="E12" s="32" t="s">
        <v>196</v>
      </c>
      <c r="F12" s="32" t="s">
        <v>197</v>
      </c>
    </row>
    <row r="13" ht="45" spans="1:6">
      <c r="A13" s="38">
        <v>1</v>
      </c>
      <c r="B13" s="34" t="s">
        <v>228</v>
      </c>
      <c r="C13" s="34">
        <v>2</v>
      </c>
      <c r="D13" s="34" t="s">
        <v>199</v>
      </c>
      <c r="E13" s="35">
        <v>62.5</v>
      </c>
      <c r="F13" s="36">
        <f>E13*C13</f>
        <v>125</v>
      </c>
    </row>
    <row r="14" spans="1:6">
      <c r="A14" s="39" t="s">
        <v>204</v>
      </c>
      <c r="B14" s="29"/>
      <c r="C14" s="29"/>
      <c r="D14" s="29"/>
      <c r="E14" s="30"/>
      <c r="F14" s="36">
        <f>SUM(F13)</f>
        <v>125</v>
      </c>
    </row>
    <row r="15" spans="1:6">
      <c r="A15" s="39" t="s">
        <v>205</v>
      </c>
      <c r="B15" s="29"/>
      <c r="C15" s="29"/>
      <c r="D15" s="29"/>
      <c r="E15" s="30"/>
      <c r="F15" s="36">
        <f>TRUNC(F14/12,2)</f>
        <v>10.41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8:E8"/>
    <mergeCell ref="A9:E9"/>
    <mergeCell ref="A11:F11"/>
    <mergeCell ref="A14:E14"/>
    <mergeCell ref="A15:E15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6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315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ht="27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316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111.24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405.87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405.87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1249.67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8.91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47.53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109.24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'110.1-UNIF_EQUIP - OP.MÁQ.COP.'!F9</f>
        <v>69.42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v>0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69.42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18.41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18.41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12.62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57.71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150.28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257.43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1249.67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109.24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69.42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2748.33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257.43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3005.76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5" max="10" man="1"/>
  </rowBreaks>
  <colBreaks count="1" manualBreakCount="1">
    <brk id="1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7" sqref="E7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34" t="s">
        <v>198</v>
      </c>
      <c r="C4" s="34">
        <v>3</v>
      </c>
      <c r="D4" s="34" t="s">
        <v>199</v>
      </c>
      <c r="E4" s="35">
        <v>100</v>
      </c>
      <c r="F4" s="36">
        <f t="shared" ref="F4:F7" si="0">E4*C4</f>
        <v>300</v>
      </c>
    </row>
    <row r="5" ht="60" spans="1:6">
      <c r="A5" s="38">
        <v>2</v>
      </c>
      <c r="B5" s="34" t="s">
        <v>200</v>
      </c>
      <c r="C5" s="34">
        <v>3</v>
      </c>
      <c r="D5" s="34" t="s">
        <v>199</v>
      </c>
      <c r="E5" s="35">
        <v>60</v>
      </c>
      <c r="F5" s="36">
        <f t="shared" si="0"/>
        <v>180</v>
      </c>
    </row>
    <row r="6" spans="1:6">
      <c r="A6" s="38">
        <v>3</v>
      </c>
      <c r="B6" s="34" t="s">
        <v>201</v>
      </c>
      <c r="C6" s="34">
        <v>2</v>
      </c>
      <c r="D6" s="34" t="s">
        <v>202</v>
      </c>
      <c r="E6" s="37">
        <v>171.75</v>
      </c>
      <c r="F6" s="36">
        <f t="shared" si="0"/>
        <v>343.5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833.05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69.42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F2"/>
    <mergeCell ref="A8:E8"/>
    <mergeCell ref="A9:E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57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317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1805.03</v>
      </c>
      <c r="J23" s="82"/>
    </row>
    <row r="24" ht="15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318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1805.03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1805.03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150.35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218.4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368.75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434.75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54.34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50.41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32.6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21.73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13.04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4.34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173.9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785.11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82.13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108.3018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376.76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368.75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785.11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376.76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1530.62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11.44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36.1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61.7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36.1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145.34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0.0822</v>
      </c>
      <c r="J88" s="115">
        <f>TRUNC((I32+I73+I83)*I88,2)</f>
        <v>286.13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0.01</v>
      </c>
      <c r="J89" s="115">
        <f>TRUNC((I32+I73+I83)*I89,2)</f>
        <v>34.8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0.01</v>
      </c>
      <c r="J90" s="115">
        <f>TRUNC((I32+I73+I83)*I90,2)</f>
        <v>34.8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0.01</v>
      </c>
      <c r="J91" s="115">
        <f>TRUNC((I32+I73+I83)*I91,2)</f>
        <v>34.8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0.01</v>
      </c>
      <c r="J92" s="115">
        <f>TRUNC((I32+I73+I83)*I92,2)</f>
        <v>34.8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0.1222</v>
      </c>
      <c r="J94" s="171">
        <f>TRUNC(SUM(J88:J93),2)</f>
        <v>425.33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'111.1-UNIF_EQUIP - PEDREIRO'!F8</f>
        <v>54.29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'111.1-UNIF_EQUIP - PEDREIRO'!F19</f>
        <v>41.15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95.44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26.81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26.81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18.38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84.03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218.83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374.86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1805.03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1530.62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145.34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425.33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95.44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4001.76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374.86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4376.62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topLeftCell="A4" workbookViewId="0">
      <selection activeCell="E13" sqref="E13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8">
        <v>1</v>
      </c>
      <c r="B4" s="34" t="s">
        <v>221</v>
      </c>
      <c r="C4" s="34">
        <v>3</v>
      </c>
      <c r="D4" s="34" t="s">
        <v>199</v>
      </c>
      <c r="E4" s="35">
        <v>170</v>
      </c>
      <c r="F4" s="36">
        <f t="shared" ref="F4:F6" si="0">E4*C4</f>
        <v>510</v>
      </c>
    </row>
    <row r="5" ht="30" spans="1:6">
      <c r="A5" s="38">
        <v>2</v>
      </c>
      <c r="B5" s="34" t="s">
        <v>222</v>
      </c>
      <c r="C5" s="34">
        <v>2</v>
      </c>
      <c r="D5" s="34" t="s">
        <v>202</v>
      </c>
      <c r="E5" s="35">
        <v>66</v>
      </c>
      <c r="F5" s="36">
        <f t="shared" si="0"/>
        <v>132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9.55</v>
      </c>
      <c r="F6" s="36">
        <f t="shared" si="0"/>
        <v>9.55</v>
      </c>
    </row>
    <row r="7" spans="1:6">
      <c r="A7" s="39" t="s">
        <v>204</v>
      </c>
      <c r="B7" s="29"/>
      <c r="C7" s="29"/>
      <c r="D7" s="29"/>
      <c r="E7" s="30"/>
      <c r="F7" s="36">
        <f>SUM(F4:F6)</f>
        <v>651.55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54.29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60" spans="1:6">
      <c r="A12" s="38">
        <v>1</v>
      </c>
      <c r="B12" s="34" t="s">
        <v>223</v>
      </c>
      <c r="C12" s="34">
        <v>1</v>
      </c>
      <c r="D12" s="34" t="s">
        <v>199</v>
      </c>
      <c r="E12" s="35">
        <v>104.22</v>
      </c>
      <c r="F12" s="36">
        <f t="shared" ref="F12:F17" si="1">E12*C12</f>
        <v>104.22</v>
      </c>
    </row>
    <row r="13" ht="30" spans="1:6">
      <c r="A13" s="38">
        <v>2</v>
      </c>
      <c r="B13" s="34" t="s">
        <v>224</v>
      </c>
      <c r="C13" s="34">
        <v>2</v>
      </c>
      <c r="D13" s="34" t="s">
        <v>199</v>
      </c>
      <c r="E13" s="35">
        <v>30</v>
      </c>
      <c r="F13" s="36">
        <f t="shared" si="1"/>
        <v>60</v>
      </c>
    </row>
    <row r="14" ht="60" spans="1:6">
      <c r="A14" s="38">
        <v>3</v>
      </c>
      <c r="B14" s="34" t="s">
        <v>225</v>
      </c>
      <c r="C14" s="34">
        <v>40</v>
      </c>
      <c r="D14" s="34" t="s">
        <v>199</v>
      </c>
      <c r="E14" s="35">
        <v>1.41</v>
      </c>
      <c r="F14" s="36">
        <f t="shared" si="1"/>
        <v>56.4</v>
      </c>
    </row>
    <row r="15" ht="60" spans="1:6">
      <c r="A15" s="38">
        <v>4</v>
      </c>
      <c r="B15" s="34" t="s">
        <v>226</v>
      </c>
      <c r="C15" s="34">
        <v>6</v>
      </c>
      <c r="D15" s="34" t="s">
        <v>199</v>
      </c>
      <c r="E15" s="35">
        <v>8.52</v>
      </c>
      <c r="F15" s="36">
        <f t="shared" si="1"/>
        <v>51.12</v>
      </c>
    </row>
    <row r="16" ht="30" spans="1:6">
      <c r="A16" s="38">
        <v>5</v>
      </c>
      <c r="B16" s="34" t="s">
        <v>227</v>
      </c>
      <c r="C16" s="34">
        <v>4</v>
      </c>
      <c r="D16" s="34" t="s">
        <v>202</v>
      </c>
      <c r="E16" s="35">
        <v>24.5</v>
      </c>
      <c r="F16" s="36">
        <f t="shared" si="1"/>
        <v>98</v>
      </c>
    </row>
    <row r="17" ht="45" spans="1:6">
      <c r="A17" s="38">
        <v>6</v>
      </c>
      <c r="B17" s="34" t="s">
        <v>228</v>
      </c>
      <c r="C17" s="34">
        <v>2</v>
      </c>
      <c r="D17" s="34" t="s">
        <v>199</v>
      </c>
      <c r="E17" s="35">
        <v>62.03</v>
      </c>
      <c r="F17" s="36">
        <f t="shared" si="1"/>
        <v>124.06</v>
      </c>
    </row>
    <row r="18" spans="1:6">
      <c r="A18" s="39" t="s">
        <v>204</v>
      </c>
      <c r="B18" s="29"/>
      <c r="C18" s="29"/>
      <c r="D18" s="29"/>
      <c r="E18" s="30"/>
      <c r="F18" s="36">
        <f>SUM(F12:F17)</f>
        <v>493.8</v>
      </c>
    </row>
    <row r="19" spans="1:6">
      <c r="A19" s="39" t="s">
        <v>205</v>
      </c>
      <c r="B19" s="29"/>
      <c r="C19" s="29"/>
      <c r="D19" s="29"/>
      <c r="E19" s="30"/>
      <c r="F19" s="36">
        <f>TRUNC(F18/12,2)</f>
        <v>41.15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18:E18"/>
    <mergeCell ref="A19:E1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1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319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1805.03</v>
      </c>
      <c r="J23" s="82"/>
    </row>
    <row r="24" ht="15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320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1805.03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1805.03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150.35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218.4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368.75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434.75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54.34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50.41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32.6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21.73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13.04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4.34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173.9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785.11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82.13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108.3018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376.76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368.75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785.11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376.76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1530.62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11.44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36.1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61.7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36.1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145.34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'112.1-UNIF_EQUIP-PINT. OBRAS'!F8</f>
        <v>54.12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'112.1-UNIF_EQUIP-PINT. OBRAS'!F18</f>
        <v>35.92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90.04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23.92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23.92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16.4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74.98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195.27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334.49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1805.03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1530.62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145.34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90.04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3571.03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334.49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3905.52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13" sqref="E13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8">
        <v>1</v>
      </c>
      <c r="B4" s="34" t="s">
        <v>221</v>
      </c>
      <c r="C4" s="34">
        <v>3</v>
      </c>
      <c r="D4" s="34" t="s">
        <v>199</v>
      </c>
      <c r="E4" s="35">
        <v>170</v>
      </c>
      <c r="F4" s="36">
        <f t="shared" ref="F4:F6" si="0">E4*C4</f>
        <v>510</v>
      </c>
    </row>
    <row r="5" ht="30" spans="1:6">
      <c r="A5" s="38">
        <v>2</v>
      </c>
      <c r="B5" s="34" t="s">
        <v>222</v>
      </c>
      <c r="C5" s="34">
        <v>2</v>
      </c>
      <c r="D5" s="34" t="s">
        <v>202</v>
      </c>
      <c r="E5" s="35">
        <v>65</v>
      </c>
      <c r="F5" s="36">
        <f t="shared" si="0"/>
        <v>130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9.55</v>
      </c>
      <c r="F6" s="36">
        <f t="shared" si="0"/>
        <v>9.55</v>
      </c>
    </row>
    <row r="7" spans="1:6">
      <c r="A7" s="39" t="s">
        <v>204</v>
      </c>
      <c r="B7" s="29"/>
      <c r="C7" s="29"/>
      <c r="D7" s="29"/>
      <c r="E7" s="30"/>
      <c r="F7" s="36">
        <f>SUM(F4:F6)</f>
        <v>649.55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54.12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60" spans="1:6">
      <c r="A12" s="38">
        <v>1</v>
      </c>
      <c r="B12" s="40" t="s">
        <v>321</v>
      </c>
      <c r="C12" s="40">
        <v>1</v>
      </c>
      <c r="D12" s="40" t="s">
        <v>199</v>
      </c>
      <c r="E12" s="35">
        <v>100.65</v>
      </c>
      <c r="F12" s="36">
        <f t="shared" ref="F12:F16" si="1">E12*C12</f>
        <v>100.65</v>
      </c>
    </row>
    <row r="13" ht="60" spans="1:6">
      <c r="A13" s="38">
        <v>2</v>
      </c>
      <c r="B13" s="40" t="s">
        <v>225</v>
      </c>
      <c r="C13" s="40">
        <v>40</v>
      </c>
      <c r="D13" s="40" t="s">
        <v>199</v>
      </c>
      <c r="E13" s="35">
        <v>1.55</v>
      </c>
      <c r="F13" s="36">
        <f t="shared" si="1"/>
        <v>62</v>
      </c>
    </row>
    <row r="14" ht="30" spans="1:6">
      <c r="A14" s="38">
        <v>3</v>
      </c>
      <c r="B14" s="40" t="s">
        <v>224</v>
      </c>
      <c r="C14" s="40">
        <v>2</v>
      </c>
      <c r="D14" s="40" t="s">
        <v>199</v>
      </c>
      <c r="E14" s="35">
        <v>29.39</v>
      </c>
      <c r="F14" s="36">
        <f t="shared" si="1"/>
        <v>58.78</v>
      </c>
    </row>
    <row r="15" ht="60" spans="1:6">
      <c r="A15" s="38">
        <v>4</v>
      </c>
      <c r="B15" s="40" t="s">
        <v>322</v>
      </c>
      <c r="C15" s="40">
        <v>4</v>
      </c>
      <c r="D15" s="40" t="s">
        <v>199</v>
      </c>
      <c r="E15" s="35">
        <v>41.28</v>
      </c>
      <c r="F15" s="36">
        <f t="shared" si="1"/>
        <v>165.12</v>
      </c>
    </row>
    <row r="16" ht="30" spans="1:6">
      <c r="A16" s="38">
        <v>5</v>
      </c>
      <c r="B16" s="40" t="s">
        <v>212</v>
      </c>
      <c r="C16" s="40">
        <v>2</v>
      </c>
      <c r="D16" s="40" t="s">
        <v>199</v>
      </c>
      <c r="E16" s="35">
        <v>22.28</v>
      </c>
      <c r="F16" s="36">
        <f t="shared" si="1"/>
        <v>44.56</v>
      </c>
    </row>
    <row r="17" spans="1:6">
      <c r="A17" s="39" t="s">
        <v>204</v>
      </c>
      <c r="B17" s="29"/>
      <c r="C17" s="29"/>
      <c r="D17" s="29"/>
      <c r="E17" s="30"/>
      <c r="F17" s="36">
        <f>SUM(F12:F16)</f>
        <v>431.11</v>
      </c>
    </row>
    <row r="18" spans="1:6">
      <c r="A18" s="39" t="s">
        <v>205</v>
      </c>
      <c r="B18" s="29"/>
      <c r="C18" s="29"/>
      <c r="D18" s="29"/>
      <c r="E18" s="30"/>
      <c r="F18" s="36">
        <f>TRUNC(F17/12,2)</f>
        <v>35.92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17:E17"/>
    <mergeCell ref="A18:E18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68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323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ht="25.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324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151.02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TRUNC(307/12,2)</f>
        <v>25.58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333.81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25.58</v>
      </c>
      <c r="H60" s="96">
        <f>(F60*G60)*D60</f>
        <v>37.091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503.33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503.33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1347.13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9.32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49.34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111.46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'113.1-UNIF_EQUIP-TRAB. AGROP.'!F9</f>
        <v>72.71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'113.1-UNIF_EQUIP-TRAB. AGROP.'!F23</f>
        <v>68.69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141.4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19.56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19.56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13.41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61.31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159.67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273.51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1347.13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111.46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141.4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2919.99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273.51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3193.5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5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6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206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ht="25.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207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111.24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405.87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405.87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1249.67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8.91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47.53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109.24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'100.1-UNIF_EQUIP-AUX.SERV.ALIM.'!F9</f>
        <v>54.85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'100.1-UNIF_EQUIP-AUX.SERV.ALIM.'!F19</f>
        <v>50.14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104.99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18.65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18.65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12.78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58.45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152.23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260.76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1249.67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109.24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104.99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2783.9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260.76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3044.66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5" max="10" man="1"/>
  </rowBreaks>
  <colBreaks count="1" manualBreakCount="1">
    <brk id="1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topLeftCell="A5" workbookViewId="0">
      <selection activeCell="E16" sqref="E16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3">
        <v>1</v>
      </c>
      <c r="B4" s="40" t="s">
        <v>325</v>
      </c>
      <c r="C4" s="40">
        <v>3</v>
      </c>
      <c r="D4" s="40" t="s">
        <v>199</v>
      </c>
      <c r="E4" s="35">
        <v>71</v>
      </c>
      <c r="F4" s="36">
        <f t="shared" ref="F4:F7" si="0">E4*C4</f>
        <v>213</v>
      </c>
    </row>
    <row r="5" ht="60" spans="1:6">
      <c r="A5" s="33">
        <v>2</v>
      </c>
      <c r="B5" s="40" t="s">
        <v>326</v>
      </c>
      <c r="C5" s="40">
        <v>3</v>
      </c>
      <c r="D5" s="40" t="s">
        <v>199</v>
      </c>
      <c r="E5" s="35">
        <v>90</v>
      </c>
      <c r="F5" s="36">
        <f t="shared" si="0"/>
        <v>270</v>
      </c>
    </row>
    <row r="6" spans="1:6">
      <c r="A6" s="33">
        <v>3</v>
      </c>
      <c r="B6" s="40" t="s">
        <v>327</v>
      </c>
      <c r="C6" s="40">
        <v>2</v>
      </c>
      <c r="D6" s="40" t="s">
        <v>202</v>
      </c>
      <c r="E6" s="35">
        <v>190</v>
      </c>
      <c r="F6" s="36">
        <f t="shared" si="0"/>
        <v>380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872.55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72.71</v>
      </c>
    </row>
    <row r="11" spans="1:6">
      <c r="A11" s="28" t="s">
        <v>211</v>
      </c>
      <c r="B11" s="29"/>
      <c r="C11" s="29"/>
      <c r="D11" s="29"/>
      <c r="E11" s="29"/>
      <c r="F11" s="30"/>
    </row>
    <row r="12" spans="1:6">
      <c r="A12" s="31" t="s">
        <v>192</v>
      </c>
      <c r="B12" s="31" t="s">
        <v>193</v>
      </c>
      <c r="C12" s="31" t="s">
        <v>194</v>
      </c>
      <c r="D12" s="31" t="s">
        <v>195</v>
      </c>
      <c r="E12" s="32" t="s">
        <v>196</v>
      </c>
      <c r="F12" s="32" t="s">
        <v>197</v>
      </c>
    </row>
    <row r="13" ht="30" spans="1:6">
      <c r="A13" s="33">
        <v>1</v>
      </c>
      <c r="B13" s="40" t="s">
        <v>328</v>
      </c>
      <c r="C13" s="40">
        <v>2</v>
      </c>
      <c r="D13" s="40" t="s">
        <v>199</v>
      </c>
      <c r="E13" s="35">
        <v>36.23</v>
      </c>
      <c r="F13" s="36">
        <f t="shared" ref="F13:F21" si="1">E13*C13</f>
        <v>72.46</v>
      </c>
    </row>
    <row r="14" ht="60" spans="1:6">
      <c r="A14" s="33">
        <v>2</v>
      </c>
      <c r="B14" s="40" t="s">
        <v>225</v>
      </c>
      <c r="C14" s="40">
        <v>40</v>
      </c>
      <c r="D14" s="40" t="s">
        <v>199</v>
      </c>
      <c r="E14" s="35">
        <v>1.5</v>
      </c>
      <c r="F14" s="36">
        <f t="shared" si="1"/>
        <v>60</v>
      </c>
    </row>
    <row r="15" ht="30" spans="1:6">
      <c r="A15" s="33">
        <v>3</v>
      </c>
      <c r="B15" s="40" t="s">
        <v>329</v>
      </c>
      <c r="C15" s="40">
        <v>1</v>
      </c>
      <c r="D15" s="40" t="s">
        <v>199</v>
      </c>
      <c r="E15" s="35">
        <v>50.9</v>
      </c>
      <c r="F15" s="36">
        <f t="shared" si="1"/>
        <v>50.9</v>
      </c>
    </row>
    <row r="16" ht="60" spans="1:6">
      <c r="A16" s="33">
        <v>4</v>
      </c>
      <c r="B16" s="40" t="s">
        <v>330</v>
      </c>
      <c r="C16" s="40">
        <v>2</v>
      </c>
      <c r="D16" s="40" t="s">
        <v>199</v>
      </c>
      <c r="E16" s="35">
        <v>44.63</v>
      </c>
      <c r="F16" s="36">
        <f t="shared" si="1"/>
        <v>89.26</v>
      </c>
    </row>
    <row r="17" ht="30" spans="1:6">
      <c r="A17" s="33">
        <v>5</v>
      </c>
      <c r="B17" s="40" t="s">
        <v>212</v>
      </c>
      <c r="C17" s="40">
        <v>2</v>
      </c>
      <c r="D17" s="40" t="s">
        <v>199</v>
      </c>
      <c r="E17" s="35">
        <v>22.28</v>
      </c>
      <c r="F17" s="36">
        <f t="shared" si="1"/>
        <v>44.56</v>
      </c>
    </row>
    <row r="18" ht="45" spans="1:6">
      <c r="A18" s="33">
        <v>6</v>
      </c>
      <c r="B18" s="40" t="s">
        <v>263</v>
      </c>
      <c r="C18" s="40">
        <v>2</v>
      </c>
      <c r="D18" s="40" t="s">
        <v>202</v>
      </c>
      <c r="E18" s="35">
        <v>50.81</v>
      </c>
      <c r="F18" s="36">
        <f t="shared" si="1"/>
        <v>101.62</v>
      </c>
    </row>
    <row r="19" ht="75" spans="1:6">
      <c r="A19" s="33">
        <v>7</v>
      </c>
      <c r="B19" s="40" t="s">
        <v>331</v>
      </c>
      <c r="C19" s="40">
        <v>4</v>
      </c>
      <c r="D19" s="40" t="s">
        <v>202</v>
      </c>
      <c r="E19" s="35">
        <v>44.89</v>
      </c>
      <c r="F19" s="36">
        <f t="shared" si="1"/>
        <v>179.56</v>
      </c>
    </row>
    <row r="20" spans="1:6">
      <c r="A20" s="33">
        <v>8</v>
      </c>
      <c r="B20" s="40" t="s">
        <v>332</v>
      </c>
      <c r="C20" s="40">
        <v>2</v>
      </c>
      <c r="D20" s="40" t="s">
        <v>202</v>
      </c>
      <c r="E20" s="35">
        <v>50.95</v>
      </c>
      <c r="F20" s="36">
        <f t="shared" si="1"/>
        <v>101.9</v>
      </c>
    </row>
    <row r="21" ht="15.75" customHeight="1" spans="1:6">
      <c r="A21" s="33">
        <v>9</v>
      </c>
      <c r="B21" s="40" t="s">
        <v>228</v>
      </c>
      <c r="C21" s="40">
        <v>2</v>
      </c>
      <c r="D21" s="40" t="s">
        <v>199</v>
      </c>
      <c r="E21" s="35">
        <v>62.03</v>
      </c>
      <c r="F21" s="36">
        <f t="shared" si="1"/>
        <v>124.06</v>
      </c>
    </row>
    <row r="22" ht="15.75" customHeight="1" spans="1:6">
      <c r="A22" s="39" t="s">
        <v>204</v>
      </c>
      <c r="B22" s="29"/>
      <c r="C22" s="29"/>
      <c r="D22" s="29"/>
      <c r="E22" s="30"/>
      <c r="F22" s="36">
        <f>SUM(F13:F21)</f>
        <v>824.32</v>
      </c>
    </row>
    <row r="23" ht="15.75" customHeight="1" spans="1:6">
      <c r="A23" s="39" t="s">
        <v>205</v>
      </c>
      <c r="B23" s="29"/>
      <c r="C23" s="29"/>
      <c r="D23" s="29"/>
      <c r="E23" s="30"/>
      <c r="F23" s="36">
        <f>TRUNC(F22/12,2)</f>
        <v>68.69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8:E8"/>
    <mergeCell ref="A9:E9"/>
    <mergeCell ref="A11:F11"/>
    <mergeCell ref="A22:E22"/>
    <mergeCell ref="A23:E23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68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333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1480.19</v>
      </c>
      <c r="J23" s="82"/>
    </row>
    <row r="24" ht="15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334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1480.19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1480.19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123.29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179.1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302.39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356.51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44.56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41.34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26.73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17.82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10.69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3.56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142.6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643.81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101.62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88.8114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396.25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302.39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643.81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396.25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1342.45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9.75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29.6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52.21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29.6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121.16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'114.1-UNIF_EQUIP - TRAT. AGRÍC.'!F8</f>
        <v>56.98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'114.1-UNIF_EQUIP - TRAT. AGRÍC.'!F24</f>
        <v>98.14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155.12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20.76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20.76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14.23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65.07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169.46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290.28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1480.19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1342.45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121.16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155.12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3098.92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290.28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3389.2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5" sqref="E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3">
        <v>1</v>
      </c>
      <c r="B4" s="40" t="s">
        <v>335</v>
      </c>
      <c r="C4" s="40">
        <v>3</v>
      </c>
      <c r="D4" s="40" t="s">
        <v>199</v>
      </c>
      <c r="E4" s="35">
        <v>177.4</v>
      </c>
      <c r="F4" s="36">
        <f t="shared" ref="F4:F6" si="0">E4*C4</f>
        <v>532.2</v>
      </c>
    </row>
    <row r="5" ht="30" spans="1:6">
      <c r="A5" s="33">
        <v>2</v>
      </c>
      <c r="B5" s="40" t="s">
        <v>336</v>
      </c>
      <c r="C5" s="40">
        <v>2</v>
      </c>
      <c r="D5" s="40" t="s">
        <v>199</v>
      </c>
      <c r="E5" s="35">
        <v>71.01</v>
      </c>
      <c r="F5" s="36">
        <f t="shared" si="0"/>
        <v>142.02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9.55</v>
      </c>
      <c r="F6" s="36">
        <f t="shared" si="0"/>
        <v>9.55</v>
      </c>
    </row>
    <row r="7" spans="1:6">
      <c r="A7" s="39" t="s">
        <v>204</v>
      </c>
      <c r="B7" s="29"/>
      <c r="C7" s="29"/>
      <c r="D7" s="29"/>
      <c r="E7" s="30"/>
      <c r="F7" s="36">
        <f>SUM(F4:F6)</f>
        <v>683.77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56.98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30" spans="1:6">
      <c r="A12" s="33">
        <v>1</v>
      </c>
      <c r="B12" s="40" t="s">
        <v>328</v>
      </c>
      <c r="C12" s="40">
        <v>2</v>
      </c>
      <c r="D12" s="40" t="s">
        <v>199</v>
      </c>
      <c r="E12" s="35">
        <v>36.23</v>
      </c>
      <c r="F12" s="36">
        <f t="shared" ref="F12:F22" si="1">E12*C12</f>
        <v>72.46</v>
      </c>
    </row>
    <row r="13" ht="60" spans="1:6">
      <c r="A13" s="33">
        <v>2</v>
      </c>
      <c r="B13" s="40" t="s">
        <v>225</v>
      </c>
      <c r="C13" s="40">
        <v>40</v>
      </c>
      <c r="D13" s="40" t="s">
        <v>199</v>
      </c>
      <c r="E13" s="35">
        <v>1.5</v>
      </c>
      <c r="F13" s="36">
        <f t="shared" si="1"/>
        <v>60</v>
      </c>
    </row>
    <row r="14" ht="60" spans="1:6">
      <c r="A14" s="33">
        <v>3</v>
      </c>
      <c r="B14" s="40" t="s">
        <v>322</v>
      </c>
      <c r="C14" s="40">
        <v>2</v>
      </c>
      <c r="D14" s="40" t="s">
        <v>199</v>
      </c>
      <c r="E14" s="35">
        <v>41.28</v>
      </c>
      <c r="F14" s="36">
        <f t="shared" si="1"/>
        <v>82.56</v>
      </c>
    </row>
    <row r="15" ht="60" spans="1:6">
      <c r="A15" s="33">
        <v>4</v>
      </c>
      <c r="B15" s="40" t="s">
        <v>330</v>
      </c>
      <c r="C15" s="40">
        <v>2</v>
      </c>
      <c r="D15" s="40" t="s">
        <v>199</v>
      </c>
      <c r="E15" s="35">
        <v>44.63</v>
      </c>
      <c r="F15" s="36">
        <f t="shared" si="1"/>
        <v>89.26</v>
      </c>
    </row>
    <row r="16" ht="30" spans="1:6">
      <c r="A16" s="33">
        <v>5</v>
      </c>
      <c r="B16" s="40" t="s">
        <v>248</v>
      </c>
      <c r="C16" s="40">
        <v>2</v>
      </c>
      <c r="D16" s="40" t="s">
        <v>199</v>
      </c>
      <c r="E16" s="35">
        <v>31.75</v>
      </c>
      <c r="F16" s="36">
        <f t="shared" si="1"/>
        <v>63.5</v>
      </c>
    </row>
    <row r="17" ht="30" spans="1:6">
      <c r="A17" s="33">
        <v>6</v>
      </c>
      <c r="B17" s="40" t="s">
        <v>212</v>
      </c>
      <c r="C17" s="40">
        <v>2</v>
      </c>
      <c r="D17" s="40" t="s">
        <v>199</v>
      </c>
      <c r="E17" s="35">
        <v>22.28</v>
      </c>
      <c r="F17" s="36">
        <f t="shared" si="1"/>
        <v>44.56</v>
      </c>
    </row>
    <row r="18" ht="45" spans="1:6">
      <c r="A18" s="33">
        <v>7</v>
      </c>
      <c r="B18" s="40" t="s">
        <v>263</v>
      </c>
      <c r="C18" s="40">
        <v>2</v>
      </c>
      <c r="D18" s="40" t="s">
        <v>202</v>
      </c>
      <c r="E18" s="35">
        <v>50.81</v>
      </c>
      <c r="F18" s="36">
        <f t="shared" si="1"/>
        <v>101.62</v>
      </c>
    </row>
    <row r="19" ht="75" spans="1:6">
      <c r="A19" s="33">
        <v>8</v>
      </c>
      <c r="B19" s="40" t="s">
        <v>331</v>
      </c>
      <c r="C19" s="40">
        <v>4</v>
      </c>
      <c r="D19" s="40" t="s">
        <v>202</v>
      </c>
      <c r="E19" s="35">
        <v>44.89</v>
      </c>
      <c r="F19" s="36">
        <f t="shared" si="1"/>
        <v>179.56</v>
      </c>
    </row>
    <row r="20" spans="1:6">
      <c r="A20" s="33">
        <v>9</v>
      </c>
      <c r="B20" s="40" t="s">
        <v>332</v>
      </c>
      <c r="C20" s="40">
        <v>2</v>
      </c>
      <c r="D20" s="40" t="s">
        <v>202</v>
      </c>
      <c r="E20" s="35">
        <v>50.95</v>
      </c>
      <c r="F20" s="36">
        <f t="shared" si="1"/>
        <v>101.9</v>
      </c>
    </row>
    <row r="21" ht="15.75" customHeight="1" spans="1:6">
      <c r="A21" s="33">
        <v>10</v>
      </c>
      <c r="B21" s="40" t="s">
        <v>228</v>
      </c>
      <c r="C21" s="40">
        <v>2</v>
      </c>
      <c r="D21" s="40" t="s">
        <v>199</v>
      </c>
      <c r="E21" s="35">
        <v>62.03</v>
      </c>
      <c r="F21" s="36">
        <f t="shared" si="1"/>
        <v>124.06</v>
      </c>
    </row>
    <row r="22" ht="15.75" customHeight="1" spans="1:6">
      <c r="A22" s="33">
        <v>11</v>
      </c>
      <c r="B22" s="40" t="s">
        <v>337</v>
      </c>
      <c r="C22" s="40">
        <v>2</v>
      </c>
      <c r="D22" s="40" t="s">
        <v>199</v>
      </c>
      <c r="E22" s="35">
        <v>129.15</v>
      </c>
      <c r="F22" s="36">
        <f t="shared" si="1"/>
        <v>258.3</v>
      </c>
    </row>
    <row r="23" ht="15.75" customHeight="1" spans="1:6">
      <c r="A23" s="39" t="s">
        <v>204</v>
      </c>
      <c r="B23" s="29"/>
      <c r="C23" s="29"/>
      <c r="D23" s="29"/>
      <c r="E23" s="30"/>
      <c r="F23" s="36">
        <f>SUM(F12:F22)</f>
        <v>1177.78</v>
      </c>
    </row>
    <row r="24" ht="15.75" customHeight="1" spans="1:6">
      <c r="A24" s="39" t="s">
        <v>205</v>
      </c>
      <c r="B24" s="29"/>
      <c r="C24" s="29"/>
      <c r="D24" s="29"/>
      <c r="E24" s="30"/>
      <c r="F24" s="36">
        <f>TRUNC(F23/12,2)</f>
        <v>98.14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23:E23"/>
    <mergeCell ref="A24:E24"/>
  </mergeCells>
  <pageMargins left="0.511805555555556" right="0.511805555555556" top="0.786805555555556" bottom="0.786805555555556" header="0" footer="0"/>
  <pageSetup paperSize="9" scale="86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64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338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339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ht="39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340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57.6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TRUNC(365/12/2,2)</f>
        <v>15.2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198.36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15.2</v>
      </c>
      <c r="H60" s="96">
        <f>(F60*G60)*D60</f>
        <v>22.04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274.46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274.46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1118.26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8.36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45.1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106.26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0.0822</v>
      </c>
      <c r="J88" s="115">
        <f>TRUNC((I32+I73+I83)*I88,2)</f>
        <v>209.15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0.01</v>
      </c>
      <c r="J89" s="115">
        <f>TRUNC((I32+I73+I83)*I89,2)</f>
        <v>25.44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0.01</v>
      </c>
      <c r="J90" s="115">
        <f>TRUNC((I32+I73+I83)*I90,2)</f>
        <v>25.44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0.01</v>
      </c>
      <c r="J91" s="115">
        <f>TRUNC((I32+I73+I83)*I91,2)</f>
        <v>25.44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0.01</v>
      </c>
      <c r="J92" s="115">
        <f>TRUNC((I32+I73+I83)*I92,2)</f>
        <v>25.44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0.1222</v>
      </c>
      <c r="J94" s="171">
        <v>310.91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'115.1-UNIF_EQUIP - OP. DE ETA'!F9</f>
        <v>44.62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'115.1-UNIF_EQUIP - OP. DE ETA'!F23</f>
        <v>144.66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189.28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20.39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20.39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13.98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63.93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166.49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285.18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1118.26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106.26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310.91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189.28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3044.71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285.18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3329.89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4" max="10" man="1"/>
  </rowBreaks>
  <colBreaks count="1" manualBreakCount="1">
    <brk id="11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topLeftCell="A3" workbookViewId="0">
      <selection activeCell="E5" sqref="E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3">
        <v>1</v>
      </c>
      <c r="B4" s="34" t="s">
        <v>325</v>
      </c>
      <c r="C4" s="34">
        <v>3</v>
      </c>
      <c r="D4" s="34" t="s">
        <v>199</v>
      </c>
      <c r="E4" s="35">
        <v>75.65</v>
      </c>
      <c r="F4" s="36">
        <f t="shared" ref="F4:F7" si="0">E4*C4</f>
        <v>226.95</v>
      </c>
    </row>
    <row r="5" ht="60" spans="1:6">
      <c r="A5" s="33">
        <v>2</v>
      </c>
      <c r="B5" s="34" t="s">
        <v>200</v>
      </c>
      <c r="C5" s="34">
        <v>3</v>
      </c>
      <c r="D5" s="34" t="s">
        <v>199</v>
      </c>
      <c r="E5" s="35">
        <v>53</v>
      </c>
      <c r="F5" s="36">
        <f t="shared" si="0"/>
        <v>159</v>
      </c>
    </row>
    <row r="6" ht="30" spans="1:6">
      <c r="A6" s="33">
        <v>3</v>
      </c>
      <c r="B6" s="34" t="s">
        <v>222</v>
      </c>
      <c r="C6" s="34">
        <v>2</v>
      </c>
      <c r="D6" s="34" t="s">
        <v>202</v>
      </c>
      <c r="E6" s="37">
        <v>70</v>
      </c>
      <c r="F6" s="36">
        <f t="shared" si="0"/>
        <v>140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535.5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44.62</v>
      </c>
    </row>
    <row r="11" spans="1:6">
      <c r="A11" s="28" t="s">
        <v>211</v>
      </c>
      <c r="B11" s="29"/>
      <c r="C11" s="29"/>
      <c r="D11" s="29"/>
      <c r="E11" s="29"/>
      <c r="F11" s="30"/>
    </row>
    <row r="12" spans="1:6">
      <c r="A12" s="31" t="s">
        <v>192</v>
      </c>
      <c r="B12" s="31" t="s">
        <v>193</v>
      </c>
      <c r="C12" s="31" t="s">
        <v>194</v>
      </c>
      <c r="D12" s="31" t="s">
        <v>195</v>
      </c>
      <c r="E12" s="32" t="s">
        <v>196</v>
      </c>
      <c r="F12" s="32" t="s">
        <v>197</v>
      </c>
    </row>
    <row r="13" ht="30" spans="1:6">
      <c r="A13" s="33">
        <v>1</v>
      </c>
      <c r="B13" s="40" t="s">
        <v>243</v>
      </c>
      <c r="C13" s="40">
        <v>2</v>
      </c>
      <c r="D13" s="40" t="s">
        <v>199</v>
      </c>
      <c r="E13" s="35">
        <v>36.23</v>
      </c>
      <c r="F13" s="36">
        <f t="shared" ref="F13:F21" si="1">E13*C13</f>
        <v>72.46</v>
      </c>
    </row>
    <row r="14" ht="30" spans="1:6">
      <c r="A14" s="33">
        <v>2</v>
      </c>
      <c r="B14" s="40" t="s">
        <v>248</v>
      </c>
      <c r="C14" s="40">
        <v>2</v>
      </c>
      <c r="D14" s="40" t="s">
        <v>199</v>
      </c>
      <c r="E14" s="35">
        <v>55.33</v>
      </c>
      <c r="F14" s="36">
        <f t="shared" si="1"/>
        <v>110.66</v>
      </c>
    </row>
    <row r="15" ht="60" spans="1:6">
      <c r="A15" s="33">
        <v>3</v>
      </c>
      <c r="B15" s="40" t="s">
        <v>341</v>
      </c>
      <c r="C15" s="40">
        <v>2</v>
      </c>
      <c r="D15" s="40" t="s">
        <v>199</v>
      </c>
      <c r="E15" s="35">
        <v>44.63</v>
      </c>
      <c r="F15" s="36">
        <f t="shared" si="1"/>
        <v>89.26</v>
      </c>
    </row>
    <row r="16" ht="60" spans="1:6">
      <c r="A16" s="33">
        <v>4</v>
      </c>
      <c r="B16" s="40" t="s">
        <v>322</v>
      </c>
      <c r="C16" s="40">
        <v>4</v>
      </c>
      <c r="D16" s="40" t="s">
        <v>199</v>
      </c>
      <c r="E16" s="35">
        <v>44.63</v>
      </c>
      <c r="F16" s="36">
        <f t="shared" si="1"/>
        <v>178.52</v>
      </c>
    </row>
    <row r="17" ht="60" spans="1:6">
      <c r="A17" s="33">
        <v>5</v>
      </c>
      <c r="B17" s="40" t="s">
        <v>225</v>
      </c>
      <c r="C17" s="40">
        <v>40</v>
      </c>
      <c r="D17" s="40" t="s">
        <v>199</v>
      </c>
      <c r="E17" s="35">
        <v>1.5</v>
      </c>
      <c r="F17" s="36">
        <f t="shared" si="1"/>
        <v>60</v>
      </c>
    </row>
    <row r="18" ht="60" spans="1:6">
      <c r="A18" s="33">
        <v>6</v>
      </c>
      <c r="B18" s="40" t="s">
        <v>342</v>
      </c>
      <c r="C18" s="40">
        <v>2</v>
      </c>
      <c r="D18" s="40" t="s">
        <v>199</v>
      </c>
      <c r="E18" s="35">
        <v>245.1</v>
      </c>
      <c r="F18" s="36">
        <f t="shared" si="1"/>
        <v>490.2</v>
      </c>
    </row>
    <row r="19" ht="75" spans="1:6">
      <c r="A19" s="33">
        <v>7</v>
      </c>
      <c r="B19" s="40" t="s">
        <v>331</v>
      </c>
      <c r="C19" s="40">
        <v>4</v>
      </c>
      <c r="D19" s="40" t="s">
        <v>202</v>
      </c>
      <c r="E19" s="35">
        <v>50.81</v>
      </c>
      <c r="F19" s="36">
        <f t="shared" si="1"/>
        <v>203.24</v>
      </c>
    </row>
    <row r="20" spans="1:6">
      <c r="A20" s="33">
        <v>8</v>
      </c>
      <c r="B20" s="34" t="s">
        <v>240</v>
      </c>
      <c r="C20" s="34">
        <v>8</v>
      </c>
      <c r="D20" s="34" t="s">
        <v>202</v>
      </c>
      <c r="E20" s="35">
        <v>50.95</v>
      </c>
      <c r="F20" s="36">
        <f t="shared" si="1"/>
        <v>407.6</v>
      </c>
    </row>
    <row r="21" ht="15.75" customHeight="1" spans="1:6">
      <c r="A21" s="33">
        <v>9</v>
      </c>
      <c r="B21" s="40" t="s">
        <v>228</v>
      </c>
      <c r="C21" s="40">
        <v>2</v>
      </c>
      <c r="D21" s="40" t="s">
        <v>199</v>
      </c>
      <c r="E21" s="35">
        <v>62.03</v>
      </c>
      <c r="F21" s="36">
        <f t="shared" si="1"/>
        <v>124.06</v>
      </c>
    </row>
    <row r="22" ht="15.75" customHeight="1" spans="1:6">
      <c r="A22" s="39" t="s">
        <v>204</v>
      </c>
      <c r="B22" s="29"/>
      <c r="C22" s="29"/>
      <c r="D22" s="29"/>
      <c r="E22" s="30"/>
      <c r="F22" s="36">
        <f>SUM(F13:F21)</f>
        <v>1736</v>
      </c>
    </row>
    <row r="23" ht="15.75" customHeight="1" spans="1:6">
      <c r="A23" s="39" t="s">
        <v>205</v>
      </c>
      <c r="B23" s="29"/>
      <c r="C23" s="29"/>
      <c r="D23" s="29"/>
      <c r="E23" s="30"/>
      <c r="F23" s="36">
        <f>TRUNC(F22/12,2)</f>
        <v>144.66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8:E8"/>
    <mergeCell ref="A9:E9"/>
    <mergeCell ref="A11:F11"/>
    <mergeCell ref="A22:E22"/>
    <mergeCell ref="A23:E23"/>
  </mergeCells>
  <pageMargins left="0.511805555555556" right="0.511805555555556" top="0.786805555555556" bottom="0.786805555555556" header="0" footer="0"/>
  <pageSetup paperSize="9" scale="91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G21"/>
  <sheetViews>
    <sheetView workbookViewId="0">
      <selection activeCell="L14" sqref="L14"/>
    </sheetView>
  </sheetViews>
  <sheetFormatPr defaultColWidth="9" defaultRowHeight="15" outlineLevelCol="6"/>
  <cols>
    <col min="1" max="1" width="5.28571428571429" style="1" customWidth="1"/>
    <col min="2" max="2" width="41.5714285714286" style="2" customWidth="1"/>
    <col min="3" max="3" width="8.71428571428571" style="2" customWidth="1"/>
    <col min="4" max="4" width="8" style="2" customWidth="1"/>
    <col min="5" max="5" width="11.5714285714286" style="3" customWidth="1"/>
    <col min="6" max="6" width="19" style="3" customWidth="1"/>
    <col min="7" max="7" width="21.1428571428571" style="3" customWidth="1"/>
  </cols>
  <sheetData>
    <row r="1" ht="19.5" spans="1:7">
      <c r="A1" s="4" t="s">
        <v>343</v>
      </c>
      <c r="B1" s="5"/>
      <c r="C1" s="5"/>
      <c r="D1" s="5"/>
      <c r="E1" s="5"/>
      <c r="F1" s="5"/>
      <c r="G1" s="6"/>
    </row>
    <row r="2" ht="30" spans="1:7">
      <c r="A2" s="7" t="s">
        <v>192</v>
      </c>
      <c r="B2" s="8" t="s">
        <v>193</v>
      </c>
      <c r="C2" s="9" t="s">
        <v>344</v>
      </c>
      <c r="D2" s="9" t="s">
        <v>345</v>
      </c>
      <c r="E2" s="10" t="s">
        <v>346</v>
      </c>
      <c r="F2" s="10" t="s">
        <v>347</v>
      </c>
      <c r="G2" s="11" t="s">
        <v>348</v>
      </c>
    </row>
    <row r="3" spans="1:7">
      <c r="A3" s="12">
        <v>99</v>
      </c>
      <c r="B3" s="13" t="s">
        <v>349</v>
      </c>
      <c r="C3" s="14" t="s">
        <v>350</v>
      </c>
      <c r="D3" s="14">
        <v>6</v>
      </c>
      <c r="E3" s="15">
        <f>'99-CONTÍNUO'!$I$122</f>
        <v>3005.76</v>
      </c>
      <c r="F3" s="15">
        <f>E3*12</f>
        <v>36069.12</v>
      </c>
      <c r="G3" s="16">
        <f>F3*D3</f>
        <v>216414.72</v>
      </c>
    </row>
    <row r="4" ht="30" spans="1:7">
      <c r="A4" s="12">
        <v>100</v>
      </c>
      <c r="B4" s="13" t="s">
        <v>351</v>
      </c>
      <c r="C4" s="14" t="s">
        <v>350</v>
      </c>
      <c r="D4" s="14">
        <v>3</v>
      </c>
      <c r="E4" s="15">
        <f>'100-AUX. SERVIÇOS ALIMENTAÇÃO'!$I$122</f>
        <v>3044.66</v>
      </c>
      <c r="F4" s="15">
        <f>(E4*12)+0.08</f>
        <v>36536</v>
      </c>
      <c r="G4" s="16">
        <f>F4*D4</f>
        <v>109608</v>
      </c>
    </row>
    <row r="5" ht="30" spans="1:7">
      <c r="A5" s="12">
        <v>101</v>
      </c>
      <c r="B5" s="13" t="s">
        <v>352</v>
      </c>
      <c r="C5" s="14" t="s">
        <v>350</v>
      </c>
      <c r="D5" s="14">
        <v>3</v>
      </c>
      <c r="E5" s="15">
        <f>'101-SERVENTE DE OBRAS'!$I$122</f>
        <v>3066.34</v>
      </c>
      <c r="F5" s="15">
        <f t="shared" ref="F5:F20" si="0">E5*12</f>
        <v>36796.08</v>
      </c>
      <c r="G5" s="16">
        <f>F5*D5</f>
        <v>110388.24</v>
      </c>
    </row>
    <row r="6" ht="30" spans="1:7">
      <c r="A6" s="12">
        <v>102</v>
      </c>
      <c r="B6" s="13" t="s">
        <v>353</v>
      </c>
      <c r="C6" s="14" t="s">
        <v>350</v>
      </c>
      <c r="D6" s="14">
        <v>10</v>
      </c>
      <c r="E6" s="15">
        <f>'102-OPERADOR DE CÂMARAS FRIAS'!$I$122</f>
        <v>3477.79</v>
      </c>
      <c r="F6" s="15">
        <f t="shared" si="0"/>
        <v>41733.48</v>
      </c>
      <c r="G6" s="16">
        <f>F6*D6</f>
        <v>417334.8</v>
      </c>
    </row>
    <row r="7" customHeight="1" spans="1:7">
      <c r="A7" s="12">
        <v>103</v>
      </c>
      <c r="B7" s="13" t="s">
        <v>354</v>
      </c>
      <c r="C7" s="14" t="s">
        <v>350</v>
      </c>
      <c r="D7" s="14">
        <v>3</v>
      </c>
      <c r="E7" s="15">
        <f>'103-ENCANADOR'!$I$122</f>
        <v>3933.04</v>
      </c>
      <c r="F7" s="15">
        <f t="shared" si="0"/>
        <v>47196.48</v>
      </c>
      <c r="G7" s="16">
        <f t="shared" ref="G7:G19" si="1">F7*D7</f>
        <v>141589.44</v>
      </c>
    </row>
    <row r="8" ht="30" spans="1:7">
      <c r="A8" s="12">
        <v>104</v>
      </c>
      <c r="B8" s="13" t="s">
        <v>355</v>
      </c>
      <c r="C8" s="14" t="s">
        <v>350</v>
      </c>
      <c r="D8" s="14">
        <v>3</v>
      </c>
      <c r="E8" s="15">
        <f>'104-CARPINTEIRO'!$I$122</f>
        <v>4417.07</v>
      </c>
      <c r="F8" s="15">
        <f t="shared" si="0"/>
        <v>53004.84</v>
      </c>
      <c r="G8" s="16">
        <f t="shared" si="1"/>
        <v>159014.52</v>
      </c>
    </row>
    <row r="9" customHeight="1" spans="1:7">
      <c r="A9" s="12">
        <v>105</v>
      </c>
      <c r="B9" s="13" t="s">
        <v>356</v>
      </c>
      <c r="C9" s="14" t="s">
        <v>350</v>
      </c>
      <c r="D9" s="14">
        <v>3</v>
      </c>
      <c r="E9" s="15">
        <f>'105-COZINHEIRO'!$I$122</f>
        <v>4072.4</v>
      </c>
      <c r="F9" s="15">
        <f t="shared" si="0"/>
        <v>48868.8</v>
      </c>
      <c r="G9" s="16">
        <f t="shared" si="1"/>
        <v>146606.4</v>
      </c>
    </row>
    <row r="10" ht="30" spans="1:7">
      <c r="A10" s="12">
        <v>106</v>
      </c>
      <c r="B10" s="13" t="s">
        <v>357</v>
      </c>
      <c r="C10" s="14" t="s">
        <v>350</v>
      </c>
      <c r="D10" s="14">
        <v>3</v>
      </c>
      <c r="E10" s="15">
        <f>'106-ELETRICISTA DE INST.'!$I$122</f>
        <v>4136.32</v>
      </c>
      <c r="F10" s="15">
        <f t="shared" si="0"/>
        <v>49635.84</v>
      </c>
      <c r="G10" s="16">
        <f t="shared" si="1"/>
        <v>148907.52</v>
      </c>
    </row>
    <row r="11" ht="30" spans="1:7">
      <c r="A11" s="12">
        <v>107</v>
      </c>
      <c r="B11" s="13" t="s">
        <v>358</v>
      </c>
      <c r="C11" s="14" t="s">
        <v>350</v>
      </c>
      <c r="D11" s="14">
        <v>5</v>
      </c>
      <c r="E11" s="15">
        <f>'107-INSPETOR DE ALUNO - 32h'!$I$124</f>
        <v>2700.27</v>
      </c>
      <c r="F11" s="15">
        <f t="shared" si="0"/>
        <v>32403.24</v>
      </c>
      <c r="G11" s="16">
        <f t="shared" si="1"/>
        <v>162016.2</v>
      </c>
    </row>
    <row r="12" ht="30" spans="1:7">
      <c r="A12" s="12">
        <v>108</v>
      </c>
      <c r="B12" s="13" t="s">
        <v>359</v>
      </c>
      <c r="C12" s="14" t="s">
        <v>350</v>
      </c>
      <c r="D12" s="14">
        <v>6</v>
      </c>
      <c r="E12" s="15">
        <f>'108-INSPETOR DE ALUNO - 44h'!$I$122</f>
        <v>3005.76</v>
      </c>
      <c r="F12" s="15">
        <f t="shared" si="0"/>
        <v>36069.12</v>
      </c>
      <c r="G12" s="16">
        <f t="shared" si="1"/>
        <v>216414.72</v>
      </c>
    </row>
    <row r="13" ht="30" spans="1:7">
      <c r="A13" s="12">
        <v>109</v>
      </c>
      <c r="B13" s="13" t="s">
        <v>360</v>
      </c>
      <c r="C13" s="14" t="s">
        <v>350</v>
      </c>
      <c r="D13" s="14">
        <v>5</v>
      </c>
      <c r="E13" s="15">
        <f>'109-MOTORISTA DE CAMINHÃO'!$I$122</f>
        <v>4599.34</v>
      </c>
      <c r="F13" s="15">
        <f t="shared" si="0"/>
        <v>55192.08</v>
      </c>
      <c r="G13" s="16">
        <f t="shared" si="1"/>
        <v>275960.4</v>
      </c>
    </row>
    <row r="14" ht="30" spans="1:7">
      <c r="A14" s="12">
        <v>110</v>
      </c>
      <c r="B14" s="13" t="s">
        <v>361</v>
      </c>
      <c r="C14" s="14" t="s">
        <v>350</v>
      </c>
      <c r="D14" s="14">
        <v>3</v>
      </c>
      <c r="E14" s="15">
        <f>'110-OPERADOR DE MÁQ. COPIADORA'!$I$122</f>
        <v>3005.76</v>
      </c>
      <c r="F14" s="15">
        <f t="shared" si="0"/>
        <v>36069.12</v>
      </c>
      <c r="G14" s="16">
        <f t="shared" si="1"/>
        <v>108207.36</v>
      </c>
    </row>
    <row r="15" spans="1:7">
      <c r="A15" s="12">
        <v>111</v>
      </c>
      <c r="B15" s="13" t="s">
        <v>362</v>
      </c>
      <c r="C15" s="14" t="s">
        <v>350</v>
      </c>
      <c r="D15" s="14">
        <v>3</v>
      </c>
      <c r="E15" s="15">
        <f>'111-PEDREIRO'!$I$122</f>
        <v>4376.62</v>
      </c>
      <c r="F15" s="15">
        <f t="shared" si="0"/>
        <v>52519.44</v>
      </c>
      <c r="G15" s="16">
        <f t="shared" si="1"/>
        <v>157558.32</v>
      </c>
    </row>
    <row r="16" ht="30" spans="1:7">
      <c r="A16" s="12">
        <v>112</v>
      </c>
      <c r="B16" s="13" t="s">
        <v>363</v>
      </c>
      <c r="C16" s="14" t="s">
        <v>350</v>
      </c>
      <c r="D16" s="14">
        <v>3</v>
      </c>
      <c r="E16" s="15">
        <f>'112-PINTOR DE OBRAS'!$I$122</f>
        <v>3905.52</v>
      </c>
      <c r="F16" s="15">
        <f t="shared" si="0"/>
        <v>46866.24</v>
      </c>
      <c r="G16" s="16">
        <f t="shared" si="1"/>
        <v>140598.72</v>
      </c>
    </row>
    <row r="17" ht="30" spans="1:7">
      <c r="A17" s="12">
        <v>113</v>
      </c>
      <c r="B17" s="13" t="s">
        <v>364</v>
      </c>
      <c r="C17" s="14" t="s">
        <v>350</v>
      </c>
      <c r="D17" s="14">
        <v>20</v>
      </c>
      <c r="E17" s="15">
        <f>'113-TRABALHADOR AGROPECUÁRIO'!$I$122</f>
        <v>3193.5</v>
      </c>
      <c r="F17" s="15">
        <f t="shared" si="0"/>
        <v>38322</v>
      </c>
      <c r="G17" s="16">
        <f t="shared" si="1"/>
        <v>766440</v>
      </c>
    </row>
    <row r="18" ht="30" spans="1:7">
      <c r="A18" s="12">
        <v>114</v>
      </c>
      <c r="B18" s="13" t="s">
        <v>365</v>
      </c>
      <c r="C18" s="14" t="s">
        <v>350</v>
      </c>
      <c r="D18" s="14">
        <v>3</v>
      </c>
      <c r="E18" s="15">
        <f>'114-TRATORISTA AGRÍCOLA'!$I$122</f>
        <v>3389.2</v>
      </c>
      <c r="F18" s="15">
        <f t="shared" si="0"/>
        <v>40670.4</v>
      </c>
      <c r="G18" s="16">
        <f t="shared" si="1"/>
        <v>122011.2</v>
      </c>
    </row>
    <row r="19" ht="30" spans="1:7">
      <c r="A19" s="12">
        <v>115</v>
      </c>
      <c r="B19" s="13" t="s">
        <v>366</v>
      </c>
      <c r="C19" s="14" t="s">
        <v>350</v>
      </c>
      <c r="D19" s="14">
        <v>4</v>
      </c>
      <c r="E19" s="15">
        <f>'115-OPERADOR DE ETA'!$I$122</f>
        <v>3329.89</v>
      </c>
      <c r="F19" s="15">
        <f t="shared" si="0"/>
        <v>39958.68</v>
      </c>
      <c r="G19" s="16">
        <f t="shared" si="1"/>
        <v>159834.72</v>
      </c>
    </row>
    <row r="20" ht="15.75" spans="1:7">
      <c r="A20" s="12">
        <v>116</v>
      </c>
      <c r="B20" s="17" t="s">
        <v>367</v>
      </c>
      <c r="C20" s="18" t="s">
        <v>368</v>
      </c>
      <c r="D20" s="18">
        <v>1</v>
      </c>
      <c r="E20" s="19"/>
      <c r="F20" s="19">
        <f t="shared" si="0"/>
        <v>0</v>
      </c>
      <c r="G20" s="20">
        <v>10144.91</v>
      </c>
    </row>
    <row r="21" ht="19.5" spans="1:7">
      <c r="A21" s="21" t="s">
        <v>369</v>
      </c>
      <c r="B21" s="22"/>
      <c r="C21" s="22"/>
      <c r="D21" s="23">
        <f>SUM(D3:D19)</f>
        <v>86</v>
      </c>
      <c r="E21" s="24"/>
      <c r="F21" s="25">
        <f>G21/12</f>
        <v>297420.849166667</v>
      </c>
      <c r="G21" s="25">
        <f>SUM(G3:G20)</f>
        <v>3569050.19</v>
      </c>
    </row>
  </sheetData>
  <mergeCells count="2">
    <mergeCell ref="A1:G1"/>
    <mergeCell ref="A21:C21"/>
  </mergeCells>
  <pageMargins left="0.511805555555556" right="0.511805555555556" top="0.786805555555556" bottom="0.786805555555556" header="0.314583333333333" footer="0.314583333333333"/>
  <pageSetup paperSize="9" scale="80" fitToHeight="0" orientation="portrait" horizontalDpi="600"/>
  <headerFooter/>
  <ignoredErrors>
    <ignoredError sqref="F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topLeftCell="A4" workbookViewId="0">
      <selection activeCell="E15" sqref="E1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40" t="s">
        <v>208</v>
      </c>
      <c r="C4" s="40">
        <v>3</v>
      </c>
      <c r="D4" s="40" t="s">
        <v>199</v>
      </c>
      <c r="E4" s="35">
        <v>74.89</v>
      </c>
      <c r="F4" s="36">
        <f t="shared" ref="F4:F7" si="0">E4*C4</f>
        <v>224.67</v>
      </c>
    </row>
    <row r="5" ht="60" spans="1:6">
      <c r="A5" s="38">
        <v>2</v>
      </c>
      <c r="B5" s="40" t="s">
        <v>209</v>
      </c>
      <c r="C5" s="40">
        <v>3</v>
      </c>
      <c r="D5" s="40" t="s">
        <v>199</v>
      </c>
      <c r="E5" s="35">
        <v>68</v>
      </c>
      <c r="F5" s="36">
        <f t="shared" si="0"/>
        <v>204</v>
      </c>
    </row>
    <row r="6" ht="30" spans="1:6">
      <c r="A6" s="38">
        <v>3</v>
      </c>
      <c r="B6" s="40" t="s">
        <v>210</v>
      </c>
      <c r="C6" s="40">
        <v>2</v>
      </c>
      <c r="D6" s="40" t="s">
        <v>202</v>
      </c>
      <c r="E6" s="37">
        <v>110</v>
      </c>
      <c r="F6" s="36">
        <f t="shared" si="0"/>
        <v>220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658.22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54.85</v>
      </c>
    </row>
    <row r="11" spans="1:6">
      <c r="A11" s="28" t="s">
        <v>211</v>
      </c>
      <c r="B11" s="29"/>
      <c r="C11" s="29"/>
      <c r="D11" s="29"/>
      <c r="E11" s="29"/>
      <c r="F11" s="30"/>
    </row>
    <row r="12" spans="1:6">
      <c r="A12" s="31" t="s">
        <v>192</v>
      </c>
      <c r="B12" s="31" t="s">
        <v>193</v>
      </c>
      <c r="C12" s="31" t="s">
        <v>194</v>
      </c>
      <c r="D12" s="31" t="s">
        <v>195</v>
      </c>
      <c r="E12" s="32" t="s">
        <v>196</v>
      </c>
      <c r="F12" s="32" t="s">
        <v>197</v>
      </c>
    </row>
    <row r="13" ht="30" spans="1:6">
      <c r="A13" s="38">
        <v>1</v>
      </c>
      <c r="B13" s="40" t="s">
        <v>212</v>
      </c>
      <c r="C13" s="40">
        <v>2</v>
      </c>
      <c r="D13" s="40" t="s">
        <v>199</v>
      </c>
      <c r="E13" s="35">
        <v>23</v>
      </c>
      <c r="F13" s="36">
        <f t="shared" ref="F13:F17" si="1">E13*C13</f>
        <v>46</v>
      </c>
    </row>
    <row r="14" ht="60" spans="1:6">
      <c r="A14" s="38">
        <v>2</v>
      </c>
      <c r="B14" s="40" t="s">
        <v>213</v>
      </c>
      <c r="C14" s="40">
        <v>1</v>
      </c>
      <c r="D14" s="40" t="s">
        <v>202</v>
      </c>
      <c r="E14" s="35">
        <v>215.79</v>
      </c>
      <c r="F14" s="36">
        <f t="shared" si="1"/>
        <v>215.79</v>
      </c>
    </row>
    <row r="15" ht="60" spans="1:6">
      <c r="A15" s="38">
        <v>3</v>
      </c>
      <c r="B15" s="40" t="s">
        <v>214</v>
      </c>
      <c r="C15" s="40">
        <v>4</v>
      </c>
      <c r="D15" s="40" t="s">
        <v>215</v>
      </c>
      <c r="E15" s="35">
        <v>27</v>
      </c>
      <c r="F15" s="36">
        <f t="shared" si="1"/>
        <v>108</v>
      </c>
    </row>
    <row r="16" ht="30" spans="1:6">
      <c r="A16" s="38">
        <v>4</v>
      </c>
      <c r="B16" s="40" t="s">
        <v>216</v>
      </c>
      <c r="C16" s="40">
        <v>6</v>
      </c>
      <c r="D16" s="40" t="s">
        <v>217</v>
      </c>
      <c r="E16" s="35">
        <v>7</v>
      </c>
      <c r="F16" s="36">
        <f t="shared" si="1"/>
        <v>42</v>
      </c>
    </row>
    <row r="17" ht="45" spans="1:6">
      <c r="A17" s="38">
        <v>5</v>
      </c>
      <c r="B17" s="40" t="s">
        <v>218</v>
      </c>
      <c r="C17" s="40">
        <v>2</v>
      </c>
      <c r="D17" s="40" t="s">
        <v>202</v>
      </c>
      <c r="E17" s="35">
        <v>95</v>
      </c>
      <c r="F17" s="36">
        <f t="shared" si="1"/>
        <v>190</v>
      </c>
    </row>
    <row r="18" spans="1:6">
      <c r="A18" s="39" t="s">
        <v>204</v>
      </c>
      <c r="B18" s="29"/>
      <c r="C18" s="29"/>
      <c r="D18" s="29"/>
      <c r="E18" s="30"/>
      <c r="F18" s="36">
        <f>SUM(F13:F17)</f>
        <v>601.79</v>
      </c>
    </row>
    <row r="19" spans="1:6">
      <c r="A19" s="39" t="s">
        <v>205</v>
      </c>
      <c r="B19" s="29"/>
      <c r="C19" s="29"/>
      <c r="D19" s="29"/>
      <c r="E19" s="30"/>
      <c r="F19" s="36">
        <f>TRUNC(F18/12,2)</f>
        <v>50.14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8:E8"/>
    <mergeCell ref="A9:E9"/>
    <mergeCell ref="A11:F11"/>
    <mergeCell ref="A18:E18"/>
    <mergeCell ref="A19:E1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74" workbookViewId="0">
      <selection activeCell="I91" sqref="I91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219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220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111.24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405.87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405.87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1249.67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8.91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47.53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109.24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'101.1-UNIF_EQUIP-SERV. DE OBRAS'!F8</f>
        <v>77.06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'101.1-UNIF_EQUIP-SERV. DE OBRAS'!F19</f>
        <v>47.76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124.82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18.78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18.78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12.87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58.87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153.31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262.61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1249.67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109.24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124.82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2803.73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262.61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3066.34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workbookViewId="0">
      <selection activeCell="E5" sqref="E5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60" spans="1:6">
      <c r="A4" s="38">
        <v>1</v>
      </c>
      <c r="B4" s="34" t="s">
        <v>221</v>
      </c>
      <c r="C4" s="34">
        <v>3</v>
      </c>
      <c r="D4" s="34" t="s">
        <v>199</v>
      </c>
      <c r="E4" s="35">
        <v>252.4</v>
      </c>
      <c r="F4" s="36">
        <f t="shared" ref="F4:F6" si="0">E4*C4</f>
        <v>757.2</v>
      </c>
    </row>
    <row r="5" ht="30" spans="1:6">
      <c r="A5" s="38">
        <v>2</v>
      </c>
      <c r="B5" s="34" t="s">
        <v>222</v>
      </c>
      <c r="C5" s="34">
        <v>2</v>
      </c>
      <c r="D5" s="34" t="s">
        <v>202</v>
      </c>
      <c r="E5" s="35">
        <v>79</v>
      </c>
      <c r="F5" s="36">
        <f t="shared" si="0"/>
        <v>158</v>
      </c>
    </row>
    <row r="6" ht="45" spans="1:6">
      <c r="A6" s="38">
        <v>3</v>
      </c>
      <c r="B6" s="34" t="s">
        <v>203</v>
      </c>
      <c r="C6" s="34">
        <v>1</v>
      </c>
      <c r="D6" s="34" t="s">
        <v>199</v>
      </c>
      <c r="E6" s="35">
        <v>9.6</v>
      </c>
      <c r="F6" s="36">
        <f t="shared" si="0"/>
        <v>9.6</v>
      </c>
    </row>
    <row r="7" spans="1:6">
      <c r="A7" s="39" t="s">
        <v>204</v>
      </c>
      <c r="B7" s="29"/>
      <c r="C7" s="29"/>
      <c r="D7" s="29"/>
      <c r="E7" s="30"/>
      <c r="F7" s="36">
        <f>SUM(F4:F6)</f>
        <v>924.8</v>
      </c>
    </row>
    <row r="8" spans="1:6">
      <c r="A8" s="39" t="s">
        <v>205</v>
      </c>
      <c r="B8" s="29"/>
      <c r="C8" s="29"/>
      <c r="D8" s="29"/>
      <c r="E8" s="30"/>
      <c r="F8" s="36">
        <f>TRUNC(F7/12,2)</f>
        <v>77.06</v>
      </c>
    </row>
    <row r="10" spans="1:6">
      <c r="A10" s="28" t="s">
        <v>211</v>
      </c>
      <c r="B10" s="29"/>
      <c r="C10" s="29"/>
      <c r="D10" s="29"/>
      <c r="E10" s="29"/>
      <c r="F10" s="30"/>
    </row>
    <row r="11" spans="1:6">
      <c r="A11" s="31" t="s">
        <v>192</v>
      </c>
      <c r="B11" s="31" t="s">
        <v>193</v>
      </c>
      <c r="C11" s="31" t="s">
        <v>194</v>
      </c>
      <c r="D11" s="31" t="s">
        <v>195</v>
      </c>
      <c r="E11" s="32" t="s">
        <v>196</v>
      </c>
      <c r="F11" s="32" t="s">
        <v>197</v>
      </c>
    </row>
    <row r="12" ht="60" spans="1:6">
      <c r="A12" s="38">
        <v>1</v>
      </c>
      <c r="B12" s="34" t="s">
        <v>223</v>
      </c>
      <c r="C12" s="34">
        <v>1</v>
      </c>
      <c r="D12" s="34" t="s">
        <v>199</v>
      </c>
      <c r="E12" s="35">
        <v>108</v>
      </c>
      <c r="F12" s="36">
        <f t="shared" ref="F12:F17" si="1">E12*C12</f>
        <v>108</v>
      </c>
    </row>
    <row r="13" ht="30" spans="1:6">
      <c r="A13" s="38">
        <v>2</v>
      </c>
      <c r="B13" s="34" t="s">
        <v>224</v>
      </c>
      <c r="C13" s="34">
        <v>2</v>
      </c>
      <c r="D13" s="34" t="s">
        <v>199</v>
      </c>
      <c r="E13" s="35">
        <v>30</v>
      </c>
      <c r="F13" s="36">
        <f t="shared" si="1"/>
        <v>60</v>
      </c>
    </row>
    <row r="14" ht="60" spans="1:6">
      <c r="A14" s="38">
        <v>3</v>
      </c>
      <c r="B14" s="34" t="s">
        <v>225</v>
      </c>
      <c r="C14" s="34">
        <v>40</v>
      </c>
      <c r="D14" s="34" t="s">
        <v>199</v>
      </c>
      <c r="E14" s="35">
        <v>3</v>
      </c>
      <c r="F14" s="36">
        <f t="shared" si="1"/>
        <v>120</v>
      </c>
    </row>
    <row r="15" ht="60" spans="1:6">
      <c r="A15" s="38">
        <v>4</v>
      </c>
      <c r="B15" s="34" t="s">
        <v>226</v>
      </c>
      <c r="C15" s="34">
        <v>6</v>
      </c>
      <c r="D15" s="34" t="s">
        <v>199</v>
      </c>
      <c r="E15" s="35">
        <v>8.52</v>
      </c>
      <c r="F15" s="36">
        <f t="shared" si="1"/>
        <v>51.12</v>
      </c>
    </row>
    <row r="16" ht="30" spans="1:6">
      <c r="A16" s="38">
        <v>5</v>
      </c>
      <c r="B16" s="34" t="s">
        <v>227</v>
      </c>
      <c r="C16" s="34">
        <v>4</v>
      </c>
      <c r="D16" s="34" t="s">
        <v>202</v>
      </c>
      <c r="E16" s="35">
        <v>27</v>
      </c>
      <c r="F16" s="36">
        <f t="shared" si="1"/>
        <v>108</v>
      </c>
    </row>
    <row r="17" ht="45" spans="1:6">
      <c r="A17" s="38">
        <v>6</v>
      </c>
      <c r="B17" s="34" t="s">
        <v>228</v>
      </c>
      <c r="C17" s="34">
        <v>2</v>
      </c>
      <c r="D17" s="34" t="s">
        <v>199</v>
      </c>
      <c r="E17" s="35">
        <v>63</v>
      </c>
      <c r="F17" s="36">
        <f t="shared" si="1"/>
        <v>126</v>
      </c>
    </row>
    <row r="18" spans="1:6">
      <c r="A18" s="39" t="s">
        <v>204</v>
      </c>
      <c r="B18" s="29"/>
      <c r="C18" s="29"/>
      <c r="D18" s="29"/>
      <c r="E18" s="30"/>
      <c r="F18" s="36">
        <f>SUM(F12:F17)</f>
        <v>573.12</v>
      </c>
    </row>
    <row r="19" spans="1:6">
      <c r="A19" s="39" t="s">
        <v>205</v>
      </c>
      <c r="B19" s="29"/>
      <c r="C19" s="29"/>
      <c r="D19" s="29"/>
      <c r="E19" s="30"/>
      <c r="F19" s="36">
        <f>TRUNC(F18/12,2)</f>
        <v>47.76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7:E7"/>
    <mergeCell ref="A8:E8"/>
    <mergeCell ref="A10:F10"/>
    <mergeCell ref="A18:E18"/>
    <mergeCell ref="A19:E19"/>
  </mergeCells>
  <pageMargins left="0.511805555555556" right="0.511805555555556" top="0.786805555555556" bottom="0.786805555555556" header="0" footer="0"/>
  <pageSetup paperSize="9" scale="9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62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12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229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1320</v>
      </c>
      <c r="J23" s="82"/>
    </row>
    <row r="24" ht="24.75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230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1320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1320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109.95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159.72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269.67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317.93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39.74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36.86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23.84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15.89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9.53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3.17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127.17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574.13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111.24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79.2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405.87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269.67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574.13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405.87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1249.67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8.91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26.4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47.53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26.4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109.24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0.0822</v>
      </c>
      <c r="J88" s="115">
        <f>TRUNC((I32+I73+I83)*I88,2)</f>
        <v>220.2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0.01</v>
      </c>
      <c r="J89" s="115">
        <f>TRUNC((I32+I73+I83)*I89,2)</f>
        <v>26.78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0.01</v>
      </c>
      <c r="J90" s="115">
        <f>TRUNC((I32+I73+I83)*I90,2)</f>
        <v>26.78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0.01</v>
      </c>
      <c r="J91" s="115">
        <f>TRUNC((I32+I73+I83)*I91,2)</f>
        <v>26.78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0.01</v>
      </c>
      <c r="J92" s="115">
        <f>TRUNC((I32+I73+I83)*I92,2)</f>
        <v>26.78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0.1222</v>
      </c>
      <c r="J94" s="171">
        <f>TRUNC(SUM(J88:J93),2)</f>
        <v>327.32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'102.1-UNIF_EQUIP-OP. CÂM. FRIAS'!F9</f>
        <v>51.94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'102.1-UNIF_EQUIP-OP. CÂM. FRIAS'!F22</f>
        <v>121.76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173.7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21.3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21.3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14.6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66.77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173.89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297.86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1320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1249.67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109.24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327.32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173.7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3179.93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297.86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3477.79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5" max="10" man="1"/>
  </rowBreaks>
  <colBreaks count="1" manualBreakCount="1">
    <brk id="1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1000"/>
  <sheetViews>
    <sheetView topLeftCell="A7" workbookViewId="0">
      <selection activeCell="E14" sqref="E14"/>
    </sheetView>
  </sheetViews>
  <sheetFormatPr defaultColWidth="14.4285714285714" defaultRowHeight="15" customHeight="1" outlineLevelCol="5"/>
  <cols>
    <col min="1" max="1" width="5.42857142857143" style="26" customWidth="1"/>
    <col min="2" max="2" width="26.4285714285714" style="26" customWidth="1"/>
    <col min="3" max="3" width="13.1428571428571" style="26" customWidth="1"/>
    <col min="4" max="4" width="14.1428571428571" style="26" customWidth="1"/>
    <col min="5" max="5" width="16.5714285714286" style="27" customWidth="1"/>
    <col min="6" max="6" width="17.2857142857143" style="27" customWidth="1"/>
    <col min="7" max="26" width="9" customWidth="1"/>
  </cols>
  <sheetData>
    <row r="2" spans="1:6">
      <c r="A2" s="28" t="s">
        <v>191</v>
      </c>
      <c r="B2" s="29"/>
      <c r="C2" s="29"/>
      <c r="D2" s="29"/>
      <c r="E2" s="29"/>
      <c r="F2" s="30"/>
    </row>
    <row r="3" spans="1:6">
      <c r="A3" s="31" t="s">
        <v>192</v>
      </c>
      <c r="B3" s="31" t="s">
        <v>193</v>
      </c>
      <c r="C3" s="31" t="s">
        <v>194</v>
      </c>
      <c r="D3" s="31" t="s">
        <v>195</v>
      </c>
      <c r="E3" s="32" t="s">
        <v>196</v>
      </c>
      <c r="F3" s="32" t="s">
        <v>197</v>
      </c>
    </row>
    <row r="4" ht="45" spans="1:6">
      <c r="A4" s="38">
        <v>1</v>
      </c>
      <c r="B4" s="40" t="s">
        <v>208</v>
      </c>
      <c r="C4" s="40">
        <v>3</v>
      </c>
      <c r="D4" s="40" t="s">
        <v>199</v>
      </c>
      <c r="E4" s="35">
        <v>64.43</v>
      </c>
      <c r="F4" s="36">
        <f t="shared" ref="F4:F7" si="0">E4*C4</f>
        <v>193.29</v>
      </c>
    </row>
    <row r="5" ht="60" spans="1:6">
      <c r="A5" s="38">
        <v>2</v>
      </c>
      <c r="B5" s="40" t="s">
        <v>209</v>
      </c>
      <c r="C5" s="40">
        <v>3</v>
      </c>
      <c r="D5" s="40" t="s">
        <v>199</v>
      </c>
      <c r="E5" s="35">
        <v>67.75</v>
      </c>
      <c r="F5" s="36">
        <f t="shared" si="0"/>
        <v>203.25</v>
      </c>
    </row>
    <row r="6" ht="30" spans="1:6">
      <c r="A6" s="39">
        <v>3</v>
      </c>
      <c r="B6" s="40" t="s">
        <v>210</v>
      </c>
      <c r="C6" s="40">
        <v>2</v>
      </c>
      <c r="D6" s="40" t="s">
        <v>202</v>
      </c>
      <c r="E6" s="37">
        <v>108.64</v>
      </c>
      <c r="F6" s="36">
        <f t="shared" si="0"/>
        <v>217.28</v>
      </c>
    </row>
    <row r="7" ht="45" spans="1:6">
      <c r="A7" s="38">
        <v>4</v>
      </c>
      <c r="B7" s="34" t="s">
        <v>203</v>
      </c>
      <c r="C7" s="34">
        <v>1</v>
      </c>
      <c r="D7" s="34" t="s">
        <v>199</v>
      </c>
      <c r="E7" s="35">
        <v>9.55</v>
      </c>
      <c r="F7" s="36">
        <f t="shared" si="0"/>
        <v>9.55</v>
      </c>
    </row>
    <row r="8" spans="1:6">
      <c r="A8" s="39" t="s">
        <v>204</v>
      </c>
      <c r="B8" s="29"/>
      <c r="C8" s="29"/>
      <c r="D8" s="29"/>
      <c r="E8" s="30"/>
      <c r="F8" s="36">
        <f>SUM(F4:F7)</f>
        <v>623.37</v>
      </c>
    </row>
    <row r="9" spans="1:6">
      <c r="A9" s="39" t="s">
        <v>205</v>
      </c>
      <c r="B9" s="29"/>
      <c r="C9" s="29"/>
      <c r="D9" s="29"/>
      <c r="E9" s="30"/>
      <c r="F9" s="36">
        <f>TRUNC(F8/12,2)</f>
        <v>51.94</v>
      </c>
    </row>
    <row r="11" spans="1:6">
      <c r="A11" s="28" t="s">
        <v>211</v>
      </c>
      <c r="B11" s="29"/>
      <c r="C11" s="29"/>
      <c r="D11" s="29"/>
      <c r="E11" s="29"/>
      <c r="F11" s="30"/>
    </row>
    <row r="12" spans="1:6">
      <c r="A12" s="31" t="s">
        <v>192</v>
      </c>
      <c r="B12" s="31" t="s">
        <v>193</v>
      </c>
      <c r="C12" s="31" t="s">
        <v>194</v>
      </c>
      <c r="D12" s="31" t="s">
        <v>195</v>
      </c>
      <c r="E12" s="32" t="s">
        <v>196</v>
      </c>
      <c r="F12" s="32" t="s">
        <v>197</v>
      </c>
    </row>
    <row r="13" ht="75" spans="1:6">
      <c r="A13" s="38">
        <v>1</v>
      </c>
      <c r="B13" s="40" t="s">
        <v>231</v>
      </c>
      <c r="C13" s="40">
        <v>2</v>
      </c>
      <c r="D13" s="40" t="s">
        <v>199</v>
      </c>
      <c r="E13" s="35">
        <v>262.85</v>
      </c>
      <c r="F13" s="36">
        <f t="shared" ref="F13:F20" si="1">E13*C13</f>
        <v>525.7</v>
      </c>
    </row>
    <row r="14" ht="45" spans="1:6">
      <c r="A14" s="38">
        <v>2</v>
      </c>
      <c r="B14" s="40" t="s">
        <v>232</v>
      </c>
      <c r="C14" s="40">
        <v>2</v>
      </c>
      <c r="D14" s="40" t="s">
        <v>202</v>
      </c>
      <c r="E14" s="35">
        <v>121.98</v>
      </c>
      <c r="F14" s="36">
        <f t="shared" si="1"/>
        <v>243.96</v>
      </c>
    </row>
    <row r="15" ht="60" spans="1:6">
      <c r="A15" s="38">
        <v>3</v>
      </c>
      <c r="B15" s="40" t="s">
        <v>233</v>
      </c>
      <c r="C15" s="40">
        <v>2</v>
      </c>
      <c r="D15" s="40" t="s">
        <v>199</v>
      </c>
      <c r="E15" s="35">
        <v>63.61</v>
      </c>
      <c r="F15" s="36">
        <f t="shared" si="1"/>
        <v>127.22</v>
      </c>
    </row>
    <row r="16" ht="45" spans="1:6">
      <c r="A16" s="38">
        <v>4</v>
      </c>
      <c r="B16" s="40" t="s">
        <v>234</v>
      </c>
      <c r="C16" s="40">
        <v>2</v>
      </c>
      <c r="D16" s="40" t="s">
        <v>202</v>
      </c>
      <c r="E16" s="35">
        <v>80.01</v>
      </c>
      <c r="F16" s="36">
        <f t="shared" si="1"/>
        <v>160.02</v>
      </c>
    </row>
    <row r="17" ht="30" spans="1:6">
      <c r="A17" s="38">
        <v>5</v>
      </c>
      <c r="B17" s="40" t="s">
        <v>212</v>
      </c>
      <c r="C17" s="40">
        <v>2</v>
      </c>
      <c r="D17" s="40" t="s">
        <v>199</v>
      </c>
      <c r="E17" s="35">
        <v>22.28</v>
      </c>
      <c r="F17" s="36">
        <f t="shared" si="1"/>
        <v>44.56</v>
      </c>
    </row>
    <row r="18" ht="60" spans="1:6">
      <c r="A18" s="38">
        <v>6</v>
      </c>
      <c r="B18" s="40" t="s">
        <v>213</v>
      </c>
      <c r="C18" s="40">
        <v>1</v>
      </c>
      <c r="D18" s="40" t="s">
        <v>199</v>
      </c>
      <c r="E18" s="35">
        <v>214.02</v>
      </c>
      <c r="F18" s="36">
        <f t="shared" si="1"/>
        <v>214.02</v>
      </c>
    </row>
    <row r="19" ht="60" spans="1:6">
      <c r="A19" s="38">
        <v>7</v>
      </c>
      <c r="B19" s="40" t="s">
        <v>214</v>
      </c>
      <c r="C19" s="40">
        <v>4</v>
      </c>
      <c r="D19" s="40" t="s">
        <v>215</v>
      </c>
      <c r="E19" s="35">
        <v>26.6</v>
      </c>
      <c r="F19" s="36">
        <f t="shared" si="1"/>
        <v>106.4</v>
      </c>
    </row>
    <row r="20" ht="30" spans="1:6">
      <c r="A20" s="38">
        <v>8</v>
      </c>
      <c r="B20" s="40" t="s">
        <v>216</v>
      </c>
      <c r="C20" s="40">
        <v>6</v>
      </c>
      <c r="D20" s="40" t="s">
        <v>217</v>
      </c>
      <c r="E20" s="35">
        <v>6.55</v>
      </c>
      <c r="F20" s="36">
        <f t="shared" si="1"/>
        <v>39.3</v>
      </c>
    </row>
    <row r="21" ht="15.75" customHeight="1" spans="1:6">
      <c r="A21" s="39" t="s">
        <v>204</v>
      </c>
      <c r="B21" s="29"/>
      <c r="C21" s="29"/>
      <c r="D21" s="29"/>
      <c r="E21" s="30"/>
      <c r="F21" s="36">
        <f>SUM(F13:F20)</f>
        <v>1461.18</v>
      </c>
    </row>
    <row r="22" ht="15.75" customHeight="1" spans="1:6">
      <c r="A22" s="39" t="s">
        <v>205</v>
      </c>
      <c r="B22" s="29"/>
      <c r="C22" s="29"/>
      <c r="D22" s="29"/>
      <c r="E22" s="30"/>
      <c r="F22" s="36">
        <f>TRUNC(F21/12,2)</f>
        <v>121.76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2:F2"/>
    <mergeCell ref="A8:E8"/>
    <mergeCell ref="A9:E9"/>
    <mergeCell ref="A11:F11"/>
    <mergeCell ref="A21:E21"/>
    <mergeCell ref="A22:E22"/>
  </mergeCells>
  <pageMargins left="0.511805555555556" right="0.511805555555556" top="0.786805555555556" bottom="0.786805555555556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00"/>
  <sheetViews>
    <sheetView view="pageBreakPreview" zoomScale="80" zoomScaleNormal="100" zoomScaleSheetLayoutView="80" topLeftCell="A63" workbookViewId="0">
      <selection activeCell="A63" sqref="$A63:$XFD63"/>
    </sheetView>
  </sheetViews>
  <sheetFormatPr defaultColWidth="14.4285714285714" defaultRowHeight="15" customHeight="1"/>
  <cols>
    <col min="1" max="1" width="2" customWidth="1"/>
    <col min="2" max="2" width="12.7142857142857" customWidth="1"/>
    <col min="3" max="3" width="18.1428571428571" customWidth="1"/>
    <col min="4" max="4" width="17.2857142857143" customWidth="1"/>
    <col min="5" max="5" width="13.8571428571429" customWidth="1"/>
    <col min="6" max="10" width="12.7142857142857" customWidth="1"/>
    <col min="11" max="11" width="1.42857142857143" customWidth="1"/>
    <col min="12" max="32" width="9" customWidth="1"/>
  </cols>
  <sheetData>
    <row r="1" ht="15.75" spans="1:10">
      <c r="A1" s="41"/>
      <c r="B1" s="42"/>
      <c r="C1" s="41"/>
      <c r="D1" s="41"/>
      <c r="E1" s="41"/>
      <c r="F1" s="41"/>
      <c r="G1" s="41"/>
      <c r="H1" s="41"/>
      <c r="I1" s="41"/>
      <c r="J1" s="41"/>
    </row>
    <row r="2" ht="16.5" spans="1:10">
      <c r="A2" s="41"/>
      <c r="B2" s="43" t="s">
        <v>0</v>
      </c>
      <c r="C2" s="44"/>
      <c r="D2" s="44"/>
      <c r="E2" s="44"/>
      <c r="F2" s="44"/>
      <c r="G2" s="44"/>
      <c r="H2" s="44"/>
      <c r="I2" s="44"/>
      <c r="J2" s="100"/>
    </row>
    <row r="3" spans="1:10">
      <c r="A3" s="41"/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41"/>
      <c r="B4" s="42"/>
      <c r="C4" s="46" t="s">
        <v>1</v>
      </c>
      <c r="D4" s="46"/>
      <c r="E4" s="46"/>
      <c r="F4" s="47" t="s">
        <v>2</v>
      </c>
      <c r="G4" s="48"/>
      <c r="H4" s="48"/>
      <c r="I4" s="48"/>
      <c r="J4" s="48"/>
    </row>
    <row r="5" spans="1:10">
      <c r="A5" s="41"/>
      <c r="B5" s="42"/>
      <c r="C5" s="46" t="s">
        <v>3</v>
      </c>
      <c r="D5" s="49"/>
      <c r="E5" s="49"/>
      <c r="F5" s="47" t="s">
        <v>4</v>
      </c>
      <c r="G5" s="48"/>
      <c r="H5" s="48"/>
      <c r="I5" s="48"/>
      <c r="J5" s="48"/>
    </row>
    <row r="6" spans="1:10">
      <c r="A6" s="41"/>
      <c r="B6" s="42"/>
      <c r="C6" s="42"/>
      <c r="D6" s="42"/>
      <c r="E6" s="42"/>
      <c r="F6" s="42"/>
      <c r="G6" s="42"/>
      <c r="H6" s="42"/>
      <c r="I6" s="42"/>
      <c r="J6" s="42"/>
    </row>
    <row r="7" spans="1:12">
      <c r="A7" s="41"/>
      <c r="B7" s="45" t="s">
        <v>5</v>
      </c>
      <c r="C7" s="50"/>
      <c r="D7" s="50"/>
      <c r="E7" s="50"/>
      <c r="F7" s="50"/>
      <c r="G7" s="50"/>
      <c r="H7" s="50"/>
      <c r="I7" s="50"/>
      <c r="J7" s="50"/>
      <c r="L7" s="101" t="s">
        <v>6</v>
      </c>
    </row>
    <row r="8" spans="1:10">
      <c r="A8" s="41"/>
      <c r="B8" s="42"/>
      <c r="C8" s="42"/>
      <c r="D8" s="42"/>
      <c r="E8" s="42"/>
      <c r="F8" s="42"/>
      <c r="G8" s="42"/>
      <c r="H8" s="42"/>
      <c r="I8" s="42"/>
      <c r="J8" s="42"/>
    </row>
    <row r="9" spans="1:12">
      <c r="A9" s="41"/>
      <c r="B9" s="51" t="s">
        <v>7</v>
      </c>
      <c r="C9" s="52" t="s">
        <v>8</v>
      </c>
      <c r="D9" s="53"/>
      <c r="E9" s="53"/>
      <c r="F9" s="53"/>
      <c r="G9" s="54"/>
      <c r="H9" s="55"/>
      <c r="I9" s="64"/>
      <c r="J9" s="82"/>
      <c r="L9" s="41" t="s">
        <v>9</v>
      </c>
    </row>
    <row r="10" spans="1:10">
      <c r="A10" s="41"/>
      <c r="B10" s="51" t="s">
        <v>10</v>
      </c>
      <c r="C10" s="52" t="s">
        <v>11</v>
      </c>
      <c r="D10" s="53"/>
      <c r="E10" s="53"/>
      <c r="F10" s="53"/>
      <c r="G10" s="54"/>
      <c r="H10" s="56" t="s">
        <v>235</v>
      </c>
      <c r="I10" s="64"/>
      <c r="J10" s="82"/>
    </row>
    <row r="11" spans="1:10">
      <c r="A11" s="41"/>
      <c r="B11" s="57" t="s">
        <v>13</v>
      </c>
      <c r="C11" s="52" t="s">
        <v>14</v>
      </c>
      <c r="D11" s="53"/>
      <c r="E11" s="53"/>
      <c r="F11" s="53"/>
      <c r="G11" s="53"/>
      <c r="H11" s="58" t="s">
        <v>15</v>
      </c>
      <c r="I11" s="64"/>
      <c r="J11" s="82"/>
    </row>
    <row r="12" spans="1:10">
      <c r="A12" s="41"/>
      <c r="B12" s="51" t="s">
        <v>16</v>
      </c>
      <c r="C12" s="59" t="s">
        <v>17</v>
      </c>
      <c r="D12" s="60"/>
      <c r="E12" s="60"/>
      <c r="F12" s="60"/>
      <c r="G12" s="60"/>
      <c r="H12" s="57">
        <v>12</v>
      </c>
      <c r="I12" s="64"/>
      <c r="J12" s="82"/>
    </row>
    <row r="13" spans="1:10">
      <c r="A13" s="41"/>
      <c r="B13" s="42"/>
      <c r="C13" s="42"/>
      <c r="D13" s="42"/>
      <c r="E13" s="42"/>
      <c r="F13" s="42"/>
      <c r="G13" s="42"/>
      <c r="H13" s="42"/>
      <c r="I13" s="42"/>
      <c r="J13" s="42"/>
    </row>
    <row r="14" spans="1:10">
      <c r="A14" s="41"/>
      <c r="B14" s="61" t="s">
        <v>18</v>
      </c>
      <c r="C14" s="62"/>
      <c r="D14" s="62"/>
      <c r="E14" s="62"/>
      <c r="F14" s="62"/>
      <c r="G14" s="62"/>
      <c r="H14" s="62"/>
      <c r="I14" s="62"/>
      <c r="J14" s="62"/>
    </row>
    <row r="15" spans="1:10">
      <c r="A15" s="41"/>
      <c r="B15" s="63" t="s">
        <v>19</v>
      </c>
      <c r="C15" s="64"/>
      <c r="D15" s="64"/>
      <c r="E15" s="64"/>
      <c r="F15" s="64"/>
      <c r="G15" s="64"/>
      <c r="H15" s="64"/>
      <c r="I15" s="64"/>
      <c r="J15" s="82"/>
    </row>
    <row r="16" spans="1:10">
      <c r="A16" s="41"/>
      <c r="B16" s="51">
        <v>1</v>
      </c>
      <c r="C16" s="52" t="s">
        <v>20</v>
      </c>
      <c r="D16" s="53"/>
      <c r="E16" s="53"/>
      <c r="F16" s="53"/>
      <c r="G16" s="53"/>
      <c r="H16" s="54"/>
      <c r="I16" s="57" t="s">
        <v>21</v>
      </c>
      <c r="J16" s="82"/>
    </row>
    <row r="17" spans="1:10">
      <c r="A17" s="41"/>
      <c r="B17" s="51">
        <v>2</v>
      </c>
      <c r="C17" s="59" t="s">
        <v>22</v>
      </c>
      <c r="D17" s="65" t="s">
        <v>23</v>
      </c>
      <c r="E17" s="64"/>
      <c r="F17" s="64"/>
      <c r="G17" s="64"/>
      <c r="H17" s="64"/>
      <c r="I17" s="64"/>
      <c r="J17" s="82"/>
    </row>
    <row r="18" spans="1:10">
      <c r="A18" s="41"/>
      <c r="B18" s="42"/>
      <c r="C18" s="42"/>
      <c r="D18" s="42"/>
      <c r="E18" s="42"/>
      <c r="F18" s="42"/>
      <c r="G18" s="42"/>
      <c r="H18" s="42"/>
      <c r="I18" s="42"/>
      <c r="J18" s="42"/>
    </row>
    <row r="19" spans="1:10">
      <c r="A19" s="41"/>
      <c r="B19" s="61" t="s">
        <v>24</v>
      </c>
      <c r="C19" s="62"/>
      <c r="D19" s="62"/>
      <c r="E19" s="62"/>
      <c r="F19" s="62"/>
      <c r="G19" s="62"/>
      <c r="H19" s="62"/>
      <c r="I19" s="62"/>
      <c r="J19" s="62"/>
    </row>
    <row r="20" spans="1:10">
      <c r="A20" s="41"/>
      <c r="B20" s="66" t="s">
        <v>25</v>
      </c>
      <c r="C20" s="64"/>
      <c r="D20" s="64"/>
      <c r="E20" s="64"/>
      <c r="F20" s="64"/>
      <c r="G20" s="64"/>
      <c r="H20" s="64"/>
      <c r="I20" s="64"/>
      <c r="J20" s="82"/>
    </row>
    <row r="21" ht="15.75" customHeight="1" spans="1:10">
      <c r="A21" s="41"/>
      <c r="B21" s="67">
        <v>1</v>
      </c>
      <c r="C21" s="68" t="s">
        <v>26</v>
      </c>
      <c r="D21" s="69"/>
      <c r="E21" s="69"/>
      <c r="F21" s="69"/>
      <c r="G21" s="69"/>
      <c r="H21" s="70"/>
      <c r="I21" s="102" t="s">
        <v>27</v>
      </c>
      <c r="J21" s="82"/>
    </row>
    <row r="22" ht="15.75" customHeight="1" spans="1:10">
      <c r="A22" s="41"/>
      <c r="B22" s="67">
        <v>2</v>
      </c>
      <c r="C22" s="68" t="s">
        <v>28</v>
      </c>
      <c r="D22" s="69"/>
      <c r="E22" s="69"/>
      <c r="F22" s="69"/>
      <c r="G22" s="69"/>
      <c r="H22" s="70"/>
      <c r="I22" s="102" t="s">
        <v>236</v>
      </c>
      <c r="J22" s="82"/>
    </row>
    <row r="23" ht="15.75" customHeight="1" spans="1:10">
      <c r="A23" s="41"/>
      <c r="B23" s="67">
        <v>3</v>
      </c>
      <c r="C23" s="68" t="s">
        <v>30</v>
      </c>
      <c r="D23" s="69"/>
      <c r="E23" s="69"/>
      <c r="F23" s="69"/>
      <c r="G23" s="69"/>
      <c r="H23" s="70"/>
      <c r="I23" s="103">
        <v>1805.03</v>
      </c>
      <c r="J23" s="82"/>
    </row>
    <row r="24" customHeight="1" spans="1:23">
      <c r="A24" s="41"/>
      <c r="B24" s="67">
        <v>4</v>
      </c>
      <c r="C24" s="68" t="s">
        <v>31</v>
      </c>
      <c r="D24" s="69"/>
      <c r="E24" s="69"/>
      <c r="F24" s="69"/>
      <c r="G24" s="69"/>
      <c r="H24" s="70"/>
      <c r="I24" s="104" t="s">
        <v>237</v>
      </c>
      <c r="J24" s="82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ht="15.75" customHeight="1" spans="1:10">
      <c r="A25" s="41"/>
      <c r="B25" s="67">
        <v>5</v>
      </c>
      <c r="C25" s="68" t="s">
        <v>33</v>
      </c>
      <c r="D25" s="69"/>
      <c r="E25" s="69"/>
      <c r="F25" s="69"/>
      <c r="G25" s="69"/>
      <c r="H25" s="70"/>
      <c r="I25" s="106" t="s">
        <v>34</v>
      </c>
      <c r="J25" s="82"/>
    </row>
    <row r="26" ht="15.75" customHeight="1" spans="1:10">
      <c r="A26" s="41"/>
      <c r="B26" s="71"/>
      <c r="C26" s="71"/>
      <c r="D26" s="71"/>
      <c r="E26" s="71"/>
      <c r="F26" s="71"/>
      <c r="G26" s="71"/>
      <c r="H26" s="71"/>
      <c r="I26" s="71"/>
      <c r="J26" s="71"/>
    </row>
    <row r="27" ht="15.75" customHeight="1" spans="1:10">
      <c r="A27" s="41"/>
      <c r="B27" s="72" t="s">
        <v>35</v>
      </c>
      <c r="C27" s="64"/>
      <c r="D27" s="64"/>
      <c r="E27" s="64"/>
      <c r="F27" s="64"/>
      <c r="G27" s="64"/>
      <c r="H27" s="64"/>
      <c r="I27" s="64"/>
      <c r="J27" s="82"/>
    </row>
    <row r="28" ht="15.75" customHeight="1" spans="1:10">
      <c r="A28" s="41"/>
      <c r="B28" s="73">
        <v>1</v>
      </c>
      <c r="C28" s="74" t="s">
        <v>36</v>
      </c>
      <c r="D28" s="75"/>
      <c r="E28" s="75"/>
      <c r="F28" s="75"/>
      <c r="G28" s="75"/>
      <c r="H28" s="76"/>
      <c r="I28" s="107" t="s">
        <v>37</v>
      </c>
      <c r="J28" s="82"/>
    </row>
    <row r="29" ht="15.75" customHeight="1" spans="1:23">
      <c r="A29" s="41"/>
      <c r="B29" s="67" t="s">
        <v>7</v>
      </c>
      <c r="C29" s="52" t="s">
        <v>38</v>
      </c>
      <c r="D29" s="53"/>
      <c r="E29" s="53"/>
      <c r="F29" s="53"/>
      <c r="G29" s="53"/>
      <c r="H29" s="54"/>
      <c r="I29" s="108">
        <f>I23</f>
        <v>1805.03</v>
      </c>
      <c r="J29" s="8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</row>
    <row r="30" ht="15.75" customHeight="1" spans="1:12">
      <c r="A30" s="41"/>
      <c r="B30" s="77" t="s">
        <v>10</v>
      </c>
      <c r="C30" s="78" t="s">
        <v>39</v>
      </c>
      <c r="D30" s="78"/>
      <c r="E30" s="79" t="s">
        <v>40</v>
      </c>
      <c r="F30" s="78" t="s">
        <v>41</v>
      </c>
      <c r="G30" s="78" t="s">
        <v>42</v>
      </c>
      <c r="H30" s="80">
        <v>0.3</v>
      </c>
      <c r="I30" s="108" t="str">
        <f>IF(F30="SIM",(TRUNC((I29*H30),2)),"-")</f>
        <v>-</v>
      </c>
      <c r="J30" s="82"/>
      <c r="L30" s="41" t="s">
        <v>43</v>
      </c>
    </row>
    <row r="31" ht="15.75" customHeight="1" spans="1:12">
      <c r="A31" s="41"/>
      <c r="B31" s="77" t="s">
        <v>13</v>
      </c>
      <c r="C31" s="78" t="s">
        <v>44</v>
      </c>
      <c r="D31" s="78"/>
      <c r="E31" s="81" t="s">
        <v>40</v>
      </c>
      <c r="F31" s="78" t="s">
        <v>41</v>
      </c>
      <c r="G31" s="78" t="s">
        <v>42</v>
      </c>
      <c r="H31" s="80">
        <v>0.2</v>
      </c>
      <c r="I31" s="108" t="str">
        <f>IF(F31="SIM",(TRUNC((1320*H31),2)),"-")</f>
        <v>-</v>
      </c>
      <c r="J31" s="82"/>
      <c r="L31" s="41" t="s">
        <v>46</v>
      </c>
    </row>
    <row r="32" ht="15.75" customHeight="1" spans="1:17">
      <c r="A32" s="41"/>
      <c r="B32" s="66" t="s">
        <v>47</v>
      </c>
      <c r="C32" s="64"/>
      <c r="D32" s="64"/>
      <c r="E32" s="64"/>
      <c r="F32" s="64"/>
      <c r="G32" s="64"/>
      <c r="H32" s="82"/>
      <c r="I32" s="111">
        <f>TRUNC(SUM(I29:I31),2)</f>
        <v>1805.03</v>
      </c>
      <c r="J32" s="82"/>
      <c r="L32" s="41" t="s">
        <v>48</v>
      </c>
      <c r="M32" s="112"/>
      <c r="Q32" s="109"/>
    </row>
    <row r="33" ht="15.75" customHeight="1" spans="1:11">
      <c r="A33" s="41"/>
      <c r="B33" s="71"/>
      <c r="C33" s="71"/>
      <c r="D33" s="71"/>
      <c r="E33" s="71"/>
      <c r="F33" s="71"/>
      <c r="G33" s="71"/>
      <c r="H33" s="71"/>
      <c r="I33" s="71"/>
      <c r="J33" s="71"/>
      <c r="K33" s="105"/>
    </row>
    <row r="34" ht="15.75" customHeight="1" spans="1:10">
      <c r="A34" s="41"/>
      <c r="B34" s="72" t="s">
        <v>49</v>
      </c>
      <c r="C34" s="64"/>
      <c r="D34" s="64"/>
      <c r="E34" s="64"/>
      <c r="F34" s="64"/>
      <c r="G34" s="64"/>
      <c r="H34" s="64"/>
      <c r="I34" s="64"/>
      <c r="J34" s="82"/>
    </row>
    <row r="35" ht="15.75" customHeight="1" spans="1:10">
      <c r="A35" s="41"/>
      <c r="B35" s="66" t="s">
        <v>50</v>
      </c>
      <c r="C35" s="64"/>
      <c r="D35" s="64"/>
      <c r="E35" s="64"/>
      <c r="F35" s="64"/>
      <c r="G35" s="64"/>
      <c r="H35" s="64"/>
      <c r="I35" s="64"/>
      <c r="J35" s="82"/>
    </row>
    <row r="36" ht="15.75" customHeight="1" spans="1:10">
      <c r="A36" s="41"/>
      <c r="B36" s="73" t="s">
        <v>51</v>
      </c>
      <c r="C36" s="66" t="s">
        <v>52</v>
      </c>
      <c r="D36" s="64"/>
      <c r="E36" s="64"/>
      <c r="F36" s="64"/>
      <c r="G36" s="64"/>
      <c r="H36" s="82"/>
      <c r="I36" s="73" t="s">
        <v>53</v>
      </c>
      <c r="J36" s="113" t="s">
        <v>37</v>
      </c>
    </row>
    <row r="37" ht="15.75" customHeight="1" spans="1:23">
      <c r="A37" s="41"/>
      <c r="B37" s="67" t="s">
        <v>7</v>
      </c>
      <c r="C37" s="68" t="s">
        <v>54</v>
      </c>
      <c r="D37" s="69"/>
      <c r="E37" s="69"/>
      <c r="F37" s="69"/>
      <c r="G37" s="69"/>
      <c r="H37" s="70"/>
      <c r="I37" s="114">
        <f>1/12</f>
        <v>0.0833333333333333</v>
      </c>
      <c r="J37" s="115">
        <f>TRUNC((I32*8.33%),2)</f>
        <v>150.35</v>
      </c>
      <c r="L37" s="110" t="s">
        <v>55</v>
      </c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</row>
    <row r="38" ht="15.75" customHeight="1" spans="1:23">
      <c r="A38" s="41"/>
      <c r="B38" s="67" t="s">
        <v>10</v>
      </c>
      <c r="C38" s="68" t="s">
        <v>56</v>
      </c>
      <c r="D38" s="69"/>
      <c r="E38" s="69"/>
      <c r="F38" s="69"/>
      <c r="G38" s="69"/>
      <c r="H38" s="70"/>
      <c r="I38" s="114">
        <v>0.121</v>
      </c>
      <c r="J38" s="115">
        <f>TRUNC((I38*I32),2)</f>
        <v>218.4</v>
      </c>
      <c r="L38" s="110" t="s">
        <v>57</v>
      </c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</row>
    <row r="39" ht="15.75" customHeight="1" spans="1:12">
      <c r="A39" s="41"/>
      <c r="B39" s="66" t="s">
        <v>58</v>
      </c>
      <c r="C39" s="64"/>
      <c r="D39" s="64"/>
      <c r="E39" s="64"/>
      <c r="F39" s="64"/>
      <c r="G39" s="64"/>
      <c r="H39" s="82"/>
      <c r="I39" s="111">
        <f>TRUNC(SUM(J37:J38),2)</f>
        <v>368.75</v>
      </c>
      <c r="J39" s="82"/>
      <c r="L39" s="41" t="s">
        <v>59</v>
      </c>
    </row>
    <row r="40" ht="30.75" customHeight="1" spans="1:18">
      <c r="A40" s="41"/>
      <c r="B40" s="83" t="s">
        <v>60</v>
      </c>
      <c r="C40" s="64"/>
      <c r="D40" s="64"/>
      <c r="E40" s="64"/>
      <c r="F40" s="64"/>
      <c r="G40" s="64"/>
      <c r="H40" s="64"/>
      <c r="I40" s="64"/>
      <c r="J40" s="82"/>
      <c r="L40" s="116" t="s">
        <v>61</v>
      </c>
      <c r="M40" s="117"/>
      <c r="N40" s="117"/>
      <c r="O40" s="117"/>
      <c r="P40" s="117"/>
      <c r="Q40" s="117"/>
      <c r="R40" s="117"/>
    </row>
    <row r="41" ht="15.75" customHeight="1" spans="1:10">
      <c r="A41" s="41"/>
      <c r="B41" s="84"/>
      <c r="C41" s="84"/>
      <c r="D41" s="84"/>
      <c r="E41" s="84"/>
      <c r="F41" s="84"/>
      <c r="G41" s="84"/>
      <c r="H41" s="84"/>
      <c r="I41" s="84"/>
      <c r="J41" s="84"/>
    </row>
    <row r="42" ht="15.75" customHeight="1" spans="1:10">
      <c r="A42" s="41"/>
      <c r="B42" s="85" t="s">
        <v>62</v>
      </c>
      <c r="C42" s="64"/>
      <c r="D42" s="64"/>
      <c r="E42" s="64"/>
      <c r="F42" s="64"/>
      <c r="G42" s="64"/>
      <c r="H42" s="64"/>
      <c r="I42" s="64"/>
      <c r="J42" s="82"/>
    </row>
    <row r="43" ht="15.75" customHeight="1" spans="1:10">
      <c r="A43" s="41"/>
      <c r="B43" s="73" t="s">
        <v>63</v>
      </c>
      <c r="C43" s="66" t="s">
        <v>64</v>
      </c>
      <c r="D43" s="64"/>
      <c r="E43" s="64"/>
      <c r="F43" s="64"/>
      <c r="G43" s="64"/>
      <c r="H43" s="82"/>
      <c r="I43" s="73" t="s">
        <v>53</v>
      </c>
      <c r="J43" s="113" t="s">
        <v>37</v>
      </c>
    </row>
    <row r="44" ht="15.75" customHeight="1" spans="1:12">
      <c r="A44" s="41"/>
      <c r="B44" s="67" t="s">
        <v>7</v>
      </c>
      <c r="C44" s="68" t="s">
        <v>65</v>
      </c>
      <c r="D44" s="69"/>
      <c r="E44" s="69"/>
      <c r="F44" s="69"/>
      <c r="G44" s="69"/>
      <c r="H44" s="70"/>
      <c r="I44" s="118">
        <v>0.2</v>
      </c>
      <c r="J44" s="119">
        <f>TRUNC((I32+I39)*I44,2)</f>
        <v>434.75</v>
      </c>
      <c r="K44" s="120"/>
      <c r="L44" s="41" t="s">
        <v>66</v>
      </c>
    </row>
    <row r="45" ht="15.75" customHeight="1" spans="1:12">
      <c r="A45" s="41"/>
      <c r="B45" s="67" t="s">
        <v>10</v>
      </c>
      <c r="C45" s="68" t="s">
        <v>67</v>
      </c>
      <c r="D45" s="69"/>
      <c r="E45" s="69"/>
      <c r="F45" s="69"/>
      <c r="G45" s="69"/>
      <c r="H45" s="70"/>
      <c r="I45" s="118">
        <v>0.025</v>
      </c>
      <c r="J45" s="119">
        <f>TRUNC((I32+I39)*I45,2)</f>
        <v>54.34</v>
      </c>
      <c r="K45" s="120"/>
      <c r="L45" s="41" t="s">
        <v>68</v>
      </c>
    </row>
    <row r="46" ht="15.75" customHeight="1" spans="1:12">
      <c r="A46" s="41"/>
      <c r="B46" s="67" t="s">
        <v>13</v>
      </c>
      <c r="C46" s="86" t="s">
        <v>69</v>
      </c>
      <c r="D46" s="82"/>
      <c r="E46" s="77" t="s">
        <v>70</v>
      </c>
      <c r="F46" s="87">
        <v>3</v>
      </c>
      <c r="G46" s="88" t="s">
        <v>71</v>
      </c>
      <c r="H46" s="89">
        <f>'99-CONTÍNUO'!$H$46</f>
        <v>0.7731</v>
      </c>
      <c r="I46" s="114">
        <f>F46*H46/100</f>
        <v>0.023193</v>
      </c>
      <c r="J46" s="119">
        <f>TRUNC((I32+I39)*I46,2)</f>
        <v>50.41</v>
      </c>
      <c r="K46" s="120"/>
      <c r="L46" s="41" t="s">
        <v>72</v>
      </c>
    </row>
    <row r="47" ht="15.75" customHeight="1" spans="1:12">
      <c r="A47" s="41"/>
      <c r="B47" s="67" t="s">
        <v>16</v>
      </c>
      <c r="C47" s="68" t="s">
        <v>73</v>
      </c>
      <c r="D47" s="69"/>
      <c r="E47" s="69"/>
      <c r="F47" s="69"/>
      <c r="G47" s="69"/>
      <c r="H47" s="70"/>
      <c r="I47" s="118">
        <v>0.015</v>
      </c>
      <c r="J47" s="119">
        <f>TRUNC((I32+I39)*I47,2)</f>
        <v>32.6</v>
      </c>
      <c r="K47" s="120"/>
      <c r="L47" s="41" t="s">
        <v>74</v>
      </c>
    </row>
    <row r="48" ht="15.75" customHeight="1" spans="1:12">
      <c r="A48" s="41"/>
      <c r="B48" s="67" t="s">
        <v>75</v>
      </c>
      <c r="C48" s="68" t="s">
        <v>76</v>
      </c>
      <c r="D48" s="69"/>
      <c r="E48" s="69"/>
      <c r="F48" s="69"/>
      <c r="G48" s="69"/>
      <c r="H48" s="70"/>
      <c r="I48" s="121">
        <v>0.01</v>
      </c>
      <c r="J48" s="119">
        <f>TRUNC((I32+I39)*I48,2)</f>
        <v>21.73</v>
      </c>
      <c r="K48" s="120"/>
      <c r="L48" s="41" t="s">
        <v>77</v>
      </c>
    </row>
    <row r="49" ht="15.75" customHeight="1" spans="1:12">
      <c r="A49" s="41"/>
      <c r="B49" s="67" t="s">
        <v>78</v>
      </c>
      <c r="C49" s="68" t="s">
        <v>79</v>
      </c>
      <c r="D49" s="69"/>
      <c r="E49" s="69"/>
      <c r="F49" s="69"/>
      <c r="G49" s="69"/>
      <c r="H49" s="70"/>
      <c r="I49" s="118">
        <v>0.006</v>
      </c>
      <c r="J49" s="119">
        <f>TRUNC((I32+I39)*I49,2)</f>
        <v>13.04</v>
      </c>
      <c r="K49" s="120"/>
      <c r="L49" s="41" t="s">
        <v>80</v>
      </c>
    </row>
    <row r="50" ht="15.75" customHeight="1" spans="1:12">
      <c r="A50" s="41"/>
      <c r="B50" s="67" t="s">
        <v>81</v>
      </c>
      <c r="C50" s="68" t="s">
        <v>82</v>
      </c>
      <c r="D50" s="69"/>
      <c r="E50" s="69"/>
      <c r="F50" s="69"/>
      <c r="G50" s="69"/>
      <c r="H50" s="70"/>
      <c r="I50" s="118">
        <v>0.002</v>
      </c>
      <c r="J50" s="119">
        <f>TRUNC((I32+I39)*I50,2)</f>
        <v>4.34</v>
      </c>
      <c r="K50" s="120"/>
      <c r="L50" s="41" t="s">
        <v>83</v>
      </c>
    </row>
    <row r="51" ht="15.75" customHeight="1" spans="1:12">
      <c r="A51" s="41"/>
      <c r="B51" s="67" t="s">
        <v>84</v>
      </c>
      <c r="C51" s="68" t="s">
        <v>85</v>
      </c>
      <c r="D51" s="69"/>
      <c r="E51" s="69"/>
      <c r="F51" s="69"/>
      <c r="G51" s="69"/>
      <c r="H51" s="70"/>
      <c r="I51" s="121">
        <v>0.08</v>
      </c>
      <c r="J51" s="119">
        <f>TRUNC((I32+I39)*I51,2)</f>
        <v>173.9</v>
      </c>
      <c r="K51" s="120"/>
      <c r="L51" s="41" t="s">
        <v>86</v>
      </c>
    </row>
    <row r="52" ht="15.75" customHeight="1" spans="1:12">
      <c r="A52" s="41"/>
      <c r="B52" s="66" t="s">
        <v>87</v>
      </c>
      <c r="C52" s="64"/>
      <c r="D52" s="64"/>
      <c r="E52" s="64"/>
      <c r="F52" s="64"/>
      <c r="G52" s="64"/>
      <c r="H52" s="82"/>
      <c r="I52" s="122">
        <f>SUM(I44:I51)</f>
        <v>0.361193</v>
      </c>
      <c r="J52" s="123">
        <f>TRUNC(SUM(J44:J51),2)</f>
        <v>785.11</v>
      </c>
      <c r="K52" s="120"/>
      <c r="L52" s="41" t="s">
        <v>88</v>
      </c>
    </row>
    <row r="53" ht="15.75" customHeight="1" spans="1:10">
      <c r="A53" s="41"/>
      <c r="B53" s="90" t="s">
        <v>89</v>
      </c>
      <c r="C53" s="64"/>
      <c r="D53" s="64"/>
      <c r="E53" s="64"/>
      <c r="F53" s="64"/>
      <c r="G53" s="64"/>
      <c r="H53" s="64"/>
      <c r="I53" s="64"/>
      <c r="J53" s="82"/>
    </row>
    <row r="54" ht="15.75" customHeight="1" spans="1:10">
      <c r="A54" s="41"/>
      <c r="B54" s="84"/>
      <c r="C54" s="84"/>
      <c r="D54" s="84"/>
      <c r="E54" s="84"/>
      <c r="F54" s="84"/>
      <c r="G54" s="84"/>
      <c r="H54" s="84"/>
      <c r="I54" s="84"/>
      <c r="J54" s="84"/>
    </row>
    <row r="55" ht="15.75" customHeight="1" spans="1:10">
      <c r="A55" s="41"/>
      <c r="B55" s="66" t="s">
        <v>90</v>
      </c>
      <c r="C55" s="64"/>
      <c r="D55" s="64"/>
      <c r="E55" s="64"/>
      <c r="F55" s="64"/>
      <c r="G55" s="64"/>
      <c r="H55" s="64"/>
      <c r="I55" s="64"/>
      <c r="J55" s="82"/>
    </row>
    <row r="56" ht="15.75" customHeight="1" spans="1:10">
      <c r="A56" s="41"/>
      <c r="B56" s="73" t="s">
        <v>91</v>
      </c>
      <c r="C56" s="66" t="s">
        <v>92</v>
      </c>
      <c r="D56" s="64"/>
      <c r="E56" s="64"/>
      <c r="F56" s="64"/>
      <c r="G56" s="64"/>
      <c r="H56" s="82"/>
      <c r="I56" s="66" t="s">
        <v>37</v>
      </c>
      <c r="J56" s="82"/>
    </row>
    <row r="57" ht="15.75" customHeight="1" spans="1:32">
      <c r="A57" s="41"/>
      <c r="B57" s="91" t="s">
        <v>7</v>
      </c>
      <c r="C57" s="92" t="s">
        <v>93</v>
      </c>
      <c r="D57" s="67" t="s">
        <v>94</v>
      </c>
      <c r="E57" s="67" t="s">
        <v>95</v>
      </c>
      <c r="F57" s="67" t="s">
        <v>96</v>
      </c>
      <c r="G57" s="67" t="s">
        <v>97</v>
      </c>
      <c r="H57" s="67" t="s">
        <v>98</v>
      </c>
      <c r="I57" s="124">
        <f>TRUNC(IF(D58="NÃO",0,(E58*F58*G58)-H58),2)</f>
        <v>82.13</v>
      </c>
      <c r="J57" s="125"/>
      <c r="L57" s="41" t="s">
        <v>99</v>
      </c>
      <c r="AA57" s="129"/>
      <c r="AB57" s="129"/>
      <c r="AC57" s="129"/>
      <c r="AD57" s="129"/>
      <c r="AE57" s="129"/>
      <c r="AF57" s="129"/>
    </row>
    <row r="58" ht="15.75" customHeight="1" spans="1:32">
      <c r="A58" s="41"/>
      <c r="B58" s="93"/>
      <c r="C58" s="93"/>
      <c r="D58" s="94" t="s">
        <v>100</v>
      </c>
      <c r="E58" s="95">
        <v>4.5</v>
      </c>
      <c r="F58" s="67">
        <v>2</v>
      </c>
      <c r="G58" s="51">
        <f>TRUNC(254/12,2)</f>
        <v>21.16</v>
      </c>
      <c r="H58" s="96">
        <f>I29*0.06</f>
        <v>108.3018</v>
      </c>
      <c r="I58" s="126"/>
      <c r="J58" s="127"/>
      <c r="L58" s="41" t="s">
        <v>101</v>
      </c>
      <c r="AA58" s="130"/>
      <c r="AB58" s="131"/>
      <c r="AC58" s="132"/>
      <c r="AD58" s="131"/>
      <c r="AE58" s="133"/>
      <c r="AF58" s="131"/>
    </row>
    <row r="59" ht="15.75" customHeight="1" spans="1:32">
      <c r="A59" s="41"/>
      <c r="B59" s="91" t="s">
        <v>10</v>
      </c>
      <c r="C59" s="92" t="s">
        <v>102</v>
      </c>
      <c r="D59" s="97" t="s">
        <v>103</v>
      </c>
      <c r="E59" s="67" t="s">
        <v>94</v>
      </c>
      <c r="F59" s="67" t="s">
        <v>95</v>
      </c>
      <c r="G59" s="67" t="s">
        <v>97</v>
      </c>
      <c r="H59" s="67" t="s">
        <v>98</v>
      </c>
      <c r="I59" s="124">
        <f>TRUNC(IF(E60="NÃO",0,(F60*G60)-H60),2)</f>
        <v>276.13</v>
      </c>
      <c r="J59" s="125"/>
      <c r="L59" s="41" t="s">
        <v>104</v>
      </c>
      <c r="AA59" s="130"/>
      <c r="AB59" s="134"/>
      <c r="AC59" s="130"/>
      <c r="AD59" s="135"/>
      <c r="AE59" s="130"/>
      <c r="AF59" s="135"/>
    </row>
    <row r="60" ht="15.75" customHeight="1" spans="1:32">
      <c r="A60" s="41"/>
      <c r="B60" s="93"/>
      <c r="C60" s="93"/>
      <c r="D60" s="98">
        <v>0.1</v>
      </c>
      <c r="E60" s="94" t="s">
        <v>100</v>
      </c>
      <c r="F60" s="95">
        <v>14.5</v>
      </c>
      <c r="G60" s="51">
        <f>G58</f>
        <v>21.16</v>
      </c>
      <c r="H60" s="96">
        <f>(F60*G60)*D60</f>
        <v>30.682</v>
      </c>
      <c r="I60" s="126"/>
      <c r="J60" s="127"/>
      <c r="L60" s="41" t="s">
        <v>105</v>
      </c>
      <c r="AA60" s="130"/>
      <c r="AB60" s="131"/>
      <c r="AC60" s="130"/>
      <c r="AD60" s="136"/>
      <c r="AE60" s="130"/>
      <c r="AF60" s="136"/>
    </row>
    <row r="61" ht="15.75" customHeight="1" spans="1:32">
      <c r="A61" s="41"/>
      <c r="B61" s="97" t="s">
        <v>13</v>
      </c>
      <c r="C61" s="99" t="s">
        <v>106</v>
      </c>
      <c r="D61" s="64"/>
      <c r="E61" s="64"/>
      <c r="F61" s="64"/>
      <c r="G61" s="64"/>
      <c r="H61" s="82"/>
      <c r="I61" s="128">
        <v>3.5</v>
      </c>
      <c r="J61" s="82"/>
      <c r="L61" s="41" t="s">
        <v>107</v>
      </c>
      <c r="AA61" s="130"/>
      <c r="AB61" s="131"/>
      <c r="AC61" s="130"/>
      <c r="AD61" s="136"/>
      <c r="AE61" s="130"/>
      <c r="AF61" s="136"/>
    </row>
    <row r="62" ht="15.75" customHeight="1" spans="1:32">
      <c r="A62" s="41"/>
      <c r="B62" s="67" t="s">
        <v>16</v>
      </c>
      <c r="C62" s="99" t="s">
        <v>108</v>
      </c>
      <c r="D62" s="64"/>
      <c r="E62" s="64"/>
      <c r="F62" s="64"/>
      <c r="G62" s="64"/>
      <c r="H62" s="82"/>
      <c r="I62" s="128">
        <v>15</v>
      </c>
      <c r="J62" s="82"/>
      <c r="L62" s="41" t="s">
        <v>109</v>
      </c>
      <c r="AA62" s="137"/>
      <c r="AB62" s="137"/>
      <c r="AC62" s="137"/>
      <c r="AD62" s="137"/>
      <c r="AE62" s="137"/>
      <c r="AF62" s="137"/>
    </row>
    <row r="63" ht="15.75" customHeight="1" spans="1:12">
      <c r="A63" s="41"/>
      <c r="B63" s="66" t="s">
        <v>58</v>
      </c>
      <c r="C63" s="64"/>
      <c r="D63" s="64"/>
      <c r="E63" s="64"/>
      <c r="F63" s="64"/>
      <c r="G63" s="64"/>
      <c r="H63" s="82"/>
      <c r="I63" s="111">
        <f>TRUNC(SUM(I57:J62),2)</f>
        <v>376.76</v>
      </c>
      <c r="J63" s="82"/>
      <c r="L63" s="41" t="s">
        <v>110</v>
      </c>
    </row>
    <row r="64" ht="15.75" customHeight="1" spans="1:10">
      <c r="A64" s="41"/>
      <c r="B64" s="42"/>
      <c r="C64" s="42"/>
      <c r="D64" s="42"/>
      <c r="E64" s="42"/>
      <c r="F64" s="42"/>
      <c r="G64" s="42"/>
      <c r="H64" s="42"/>
      <c r="I64" s="42"/>
      <c r="J64" s="42"/>
    </row>
    <row r="65" ht="15.75" customHeight="1" spans="1:10">
      <c r="A65" s="41"/>
      <c r="B65" s="42"/>
      <c r="C65" s="42"/>
      <c r="D65" s="42"/>
      <c r="E65" s="42"/>
      <c r="F65" s="42"/>
      <c r="G65" s="42"/>
      <c r="H65" s="42"/>
      <c r="I65" s="42"/>
      <c r="J65" s="42"/>
    </row>
    <row r="66" ht="15.75" customHeight="1" spans="1:10">
      <c r="A66" s="41"/>
      <c r="B66" s="42"/>
      <c r="C66" s="42"/>
      <c r="D66" s="42"/>
      <c r="E66" s="42"/>
      <c r="F66" s="42"/>
      <c r="G66" s="42"/>
      <c r="H66" s="42"/>
      <c r="I66" s="42"/>
      <c r="J66" s="42"/>
    </row>
    <row r="67" ht="15.75" customHeight="1" spans="1:10">
      <c r="A67" s="41"/>
      <c r="B67" s="138" t="s">
        <v>111</v>
      </c>
      <c r="C67" s="50"/>
      <c r="D67" s="50"/>
      <c r="E67" s="50"/>
      <c r="F67" s="50"/>
      <c r="G67" s="50"/>
      <c r="H67" s="50"/>
      <c r="I67" s="50"/>
      <c r="J67" s="50"/>
    </row>
    <row r="68" ht="15.75" customHeight="1" spans="1:10">
      <c r="A68" s="41"/>
      <c r="B68" s="139"/>
      <c r="C68" s="139"/>
      <c r="D68" s="139"/>
      <c r="E68" s="139"/>
      <c r="F68" s="139"/>
      <c r="G68" s="139"/>
      <c r="H68" s="139"/>
      <c r="I68" s="139"/>
      <c r="J68" s="139"/>
    </row>
    <row r="69" ht="15.75" customHeight="1" spans="1:10">
      <c r="A69" s="41"/>
      <c r="B69" s="140">
        <v>2</v>
      </c>
      <c r="C69" s="141" t="s">
        <v>112</v>
      </c>
      <c r="D69" s="64"/>
      <c r="E69" s="64"/>
      <c r="F69" s="64"/>
      <c r="G69" s="64"/>
      <c r="H69" s="82"/>
      <c r="I69" s="141" t="s">
        <v>37</v>
      </c>
      <c r="J69" s="82"/>
    </row>
    <row r="70" ht="15.75" customHeight="1" spans="1:12">
      <c r="A70" s="41"/>
      <c r="B70" s="77" t="s">
        <v>51</v>
      </c>
      <c r="C70" s="86" t="s">
        <v>113</v>
      </c>
      <c r="D70" s="142"/>
      <c r="E70" s="142"/>
      <c r="F70" s="142"/>
      <c r="G70" s="142"/>
      <c r="H70" s="143"/>
      <c r="I70" s="108">
        <f>I39</f>
        <v>368.75</v>
      </c>
      <c r="J70" s="82"/>
      <c r="L70" s="41" t="s">
        <v>114</v>
      </c>
    </row>
    <row r="71" ht="15.75" customHeight="1" spans="1:12">
      <c r="A71" s="41"/>
      <c r="B71" s="77" t="s">
        <v>63</v>
      </c>
      <c r="C71" s="86" t="s">
        <v>64</v>
      </c>
      <c r="D71" s="142"/>
      <c r="E71" s="142"/>
      <c r="F71" s="142"/>
      <c r="G71" s="142"/>
      <c r="H71" s="143"/>
      <c r="I71" s="108">
        <f>J52</f>
        <v>785.11</v>
      </c>
      <c r="J71" s="82"/>
      <c r="L71" s="41" t="s">
        <v>115</v>
      </c>
    </row>
    <row r="72" ht="15.75" customHeight="1" spans="1:12">
      <c r="A72" s="41"/>
      <c r="B72" s="77" t="s">
        <v>91</v>
      </c>
      <c r="C72" s="86" t="s">
        <v>92</v>
      </c>
      <c r="D72" s="142"/>
      <c r="E72" s="142"/>
      <c r="F72" s="142"/>
      <c r="G72" s="142"/>
      <c r="H72" s="143"/>
      <c r="I72" s="108">
        <f>I63</f>
        <v>376.76</v>
      </c>
      <c r="J72" s="82"/>
      <c r="L72" s="41" t="s">
        <v>116</v>
      </c>
    </row>
    <row r="73" ht="15.75" customHeight="1" spans="1:12">
      <c r="A73" s="41"/>
      <c r="B73" s="66" t="s">
        <v>58</v>
      </c>
      <c r="C73" s="64"/>
      <c r="D73" s="64"/>
      <c r="E73" s="64"/>
      <c r="F73" s="64"/>
      <c r="G73" s="64"/>
      <c r="H73" s="82"/>
      <c r="I73" s="111">
        <f>TRUNC(SUM(I70:J72),2)</f>
        <v>1530.62</v>
      </c>
      <c r="J73" s="82"/>
      <c r="L73" s="41" t="s">
        <v>117</v>
      </c>
    </row>
    <row r="74" ht="15.75" customHeight="1" spans="1:10">
      <c r="A74" s="41"/>
      <c r="C74" s="144"/>
      <c r="D74" s="144"/>
      <c r="E74" s="144"/>
      <c r="F74" s="144"/>
      <c r="G74" s="144"/>
      <c r="H74" s="144"/>
      <c r="I74" s="144"/>
      <c r="J74" s="144"/>
    </row>
    <row r="75" ht="15.75" customHeight="1" spans="1:10">
      <c r="A75" s="41"/>
      <c r="B75" s="72" t="s">
        <v>118</v>
      </c>
      <c r="C75" s="64"/>
      <c r="D75" s="64"/>
      <c r="E75" s="64"/>
      <c r="F75" s="64"/>
      <c r="G75" s="64"/>
      <c r="H75" s="64"/>
      <c r="I75" s="64"/>
      <c r="J75" s="82"/>
    </row>
    <row r="76" ht="15.75" customHeight="1" spans="1:10">
      <c r="A76" s="41"/>
      <c r="B76" s="73">
        <v>3</v>
      </c>
      <c r="C76" s="66" t="s">
        <v>119</v>
      </c>
      <c r="D76" s="64"/>
      <c r="E76" s="64"/>
      <c r="F76" s="64"/>
      <c r="G76" s="64"/>
      <c r="H76" s="82"/>
      <c r="I76" s="73" t="s">
        <v>53</v>
      </c>
      <c r="J76" s="113" t="s">
        <v>37</v>
      </c>
    </row>
    <row r="77" ht="15.75" customHeight="1" spans="1:24">
      <c r="A77" s="41"/>
      <c r="B77" s="67" t="s">
        <v>7</v>
      </c>
      <c r="C77" s="68" t="s">
        <v>120</v>
      </c>
      <c r="D77" s="69"/>
      <c r="E77" s="69"/>
      <c r="F77" s="69"/>
      <c r="G77" s="69"/>
      <c r="H77" s="70"/>
      <c r="I77" s="163">
        <v>0.0042</v>
      </c>
      <c r="J77" s="119">
        <f>TRUNC(((I32+I39+J51+I63)*I77),2)</f>
        <v>11.44</v>
      </c>
      <c r="L77" s="164" t="s">
        <v>121</v>
      </c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</row>
    <row r="78" ht="15.75" customHeight="1" spans="1:24">
      <c r="A78" s="41"/>
      <c r="B78" s="67" t="s">
        <v>10</v>
      </c>
      <c r="C78" s="68" t="s">
        <v>122</v>
      </c>
      <c r="D78" s="69"/>
      <c r="E78" s="69"/>
      <c r="F78" s="69"/>
      <c r="G78" s="69"/>
      <c r="H78" s="70"/>
      <c r="I78" s="165">
        <v>0</v>
      </c>
      <c r="J78" s="119" t="s">
        <v>45</v>
      </c>
      <c r="L78" s="164" t="s">
        <v>123</v>
      </c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</row>
    <row r="79" ht="15.75" customHeight="1" spans="1:24">
      <c r="A79" s="41"/>
      <c r="B79" s="67" t="s">
        <v>13</v>
      </c>
      <c r="C79" s="68" t="s">
        <v>124</v>
      </c>
      <c r="D79" s="69"/>
      <c r="E79" s="69"/>
      <c r="F79" s="69"/>
      <c r="G79" s="69"/>
      <c r="H79" s="70"/>
      <c r="I79" s="163">
        <v>0.02</v>
      </c>
      <c r="J79" s="119">
        <f>TRUNC(I32*I79,2)</f>
        <v>36.1</v>
      </c>
      <c r="K79" s="166"/>
      <c r="L79" s="164" t="s">
        <v>125</v>
      </c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</row>
    <row r="80" ht="15.75" customHeight="1" spans="1:24">
      <c r="A80" s="41"/>
      <c r="B80" s="67" t="s">
        <v>16</v>
      </c>
      <c r="C80" s="68" t="s">
        <v>126</v>
      </c>
      <c r="D80" s="69"/>
      <c r="E80" s="69"/>
      <c r="F80" s="69"/>
      <c r="G80" s="69"/>
      <c r="H80" s="70"/>
      <c r="I80" s="163">
        <v>0.0185</v>
      </c>
      <c r="J80" s="119">
        <f>TRUNC((I32+I73)*I80,2)</f>
        <v>61.7</v>
      </c>
      <c r="L80" s="164" t="s">
        <v>127</v>
      </c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</row>
    <row r="81" ht="15.75" customHeight="1" spans="1:24">
      <c r="A81" s="41"/>
      <c r="B81" s="67" t="s">
        <v>75</v>
      </c>
      <c r="C81" s="68" t="s">
        <v>128</v>
      </c>
      <c r="D81" s="69"/>
      <c r="E81" s="69"/>
      <c r="F81" s="69"/>
      <c r="G81" s="69"/>
      <c r="H81" s="70"/>
      <c r="I81" s="165">
        <v>0</v>
      </c>
      <c r="J81" s="119" t="s">
        <v>45</v>
      </c>
      <c r="L81" s="164" t="s">
        <v>123</v>
      </c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</row>
    <row r="82" ht="15.75" customHeight="1" spans="1:24">
      <c r="A82" s="41"/>
      <c r="B82" s="67" t="s">
        <v>78</v>
      </c>
      <c r="C82" s="68" t="s">
        <v>129</v>
      </c>
      <c r="D82" s="69"/>
      <c r="E82" s="69"/>
      <c r="F82" s="69"/>
      <c r="G82" s="69"/>
      <c r="H82" s="70"/>
      <c r="I82" s="163">
        <v>0.02</v>
      </c>
      <c r="J82" s="119">
        <f>TRUNC(I32*I82,2)</f>
        <v>36.1</v>
      </c>
      <c r="L82" s="167" t="s">
        <v>130</v>
      </c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</row>
    <row r="83" ht="15.75" customHeight="1" spans="1:24">
      <c r="A83" s="41"/>
      <c r="B83" s="66" t="s">
        <v>58</v>
      </c>
      <c r="C83" s="64"/>
      <c r="D83" s="64"/>
      <c r="E83" s="64"/>
      <c r="F83" s="64"/>
      <c r="G83" s="64"/>
      <c r="H83" s="82"/>
      <c r="I83" s="111">
        <f>TRUNC(SUM(J77:J82),2)</f>
        <v>145.34</v>
      </c>
      <c r="J83" s="82"/>
      <c r="L83" s="164" t="s">
        <v>131</v>
      </c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</row>
    <row r="84" ht="15.75" customHeight="1" spans="1:10">
      <c r="A84" s="41"/>
      <c r="B84" s="84"/>
      <c r="C84" s="84"/>
      <c r="D84" s="84"/>
      <c r="E84" s="84"/>
      <c r="F84" s="84"/>
      <c r="G84" s="84"/>
      <c r="H84" s="84"/>
      <c r="I84" s="84"/>
      <c r="J84" s="84"/>
    </row>
    <row r="85" ht="15.75" customHeight="1" spans="1:10">
      <c r="A85" s="41"/>
      <c r="B85" s="72" t="s">
        <v>132</v>
      </c>
      <c r="C85" s="64"/>
      <c r="D85" s="64"/>
      <c r="E85" s="64"/>
      <c r="F85" s="64"/>
      <c r="G85" s="64"/>
      <c r="H85" s="64"/>
      <c r="I85" s="64"/>
      <c r="J85" s="82"/>
    </row>
    <row r="86" ht="15.75" customHeight="1" spans="1:10">
      <c r="A86" s="41"/>
      <c r="B86" s="66" t="s">
        <v>133</v>
      </c>
      <c r="C86" s="64"/>
      <c r="D86" s="64"/>
      <c r="E86" s="64"/>
      <c r="F86" s="64"/>
      <c r="G86" s="64"/>
      <c r="H86" s="64"/>
      <c r="I86" s="64"/>
      <c r="J86" s="82"/>
    </row>
    <row r="87" ht="15.75" customHeight="1" spans="1:10">
      <c r="A87" s="41"/>
      <c r="B87" s="73" t="s">
        <v>134</v>
      </c>
      <c r="C87" s="66" t="s">
        <v>135</v>
      </c>
      <c r="D87" s="64"/>
      <c r="E87" s="64"/>
      <c r="F87" s="64"/>
      <c r="G87" s="64"/>
      <c r="H87" s="82"/>
      <c r="I87" s="73" t="s">
        <v>53</v>
      </c>
      <c r="J87" s="73" t="s">
        <v>37</v>
      </c>
    </row>
    <row r="88" ht="15.75" customHeight="1" spans="1:12">
      <c r="A88" s="41"/>
      <c r="B88" s="67" t="s">
        <v>7</v>
      </c>
      <c r="C88" s="68" t="s">
        <v>136</v>
      </c>
      <c r="D88" s="69"/>
      <c r="E88" s="69"/>
      <c r="F88" s="69"/>
      <c r="G88" s="69"/>
      <c r="H88" s="70"/>
      <c r="I88" s="169">
        <v>0</v>
      </c>
      <c r="J88" s="115">
        <f>TRUNC((I32+I73+I83)*I88,2)</f>
        <v>0</v>
      </c>
      <c r="L88" s="164" t="s">
        <v>137</v>
      </c>
    </row>
    <row r="89" ht="15.75" customHeight="1" spans="1:12">
      <c r="A89" s="41"/>
      <c r="B89" s="67" t="s">
        <v>10</v>
      </c>
      <c r="C89" s="68" t="s">
        <v>138</v>
      </c>
      <c r="D89" s="69"/>
      <c r="E89" s="69"/>
      <c r="F89" s="69"/>
      <c r="G89" s="69"/>
      <c r="H89" s="70"/>
      <c r="I89" s="118">
        <v>0</v>
      </c>
      <c r="J89" s="115">
        <f>TRUNC((I32+I73+I83)*I89,2)</f>
        <v>0</v>
      </c>
      <c r="L89" s="164" t="s">
        <v>139</v>
      </c>
    </row>
    <row r="90" ht="15.75" customHeight="1" spans="1:12">
      <c r="A90" s="41"/>
      <c r="B90" s="67" t="s">
        <v>13</v>
      </c>
      <c r="C90" s="68" t="s">
        <v>140</v>
      </c>
      <c r="D90" s="69"/>
      <c r="E90" s="69"/>
      <c r="F90" s="69"/>
      <c r="G90" s="69"/>
      <c r="H90" s="70"/>
      <c r="I90" s="118">
        <v>0</v>
      </c>
      <c r="J90" s="115">
        <f>TRUNC((I32+I73+I83)*I90,2)</f>
        <v>0</v>
      </c>
      <c r="L90" s="164" t="s">
        <v>141</v>
      </c>
    </row>
    <row r="91" ht="15.75" customHeight="1" spans="1:12">
      <c r="A91" s="41"/>
      <c r="B91" s="67" t="s">
        <v>16</v>
      </c>
      <c r="C91" s="68" t="s">
        <v>142</v>
      </c>
      <c r="D91" s="69"/>
      <c r="E91" s="69"/>
      <c r="F91" s="69"/>
      <c r="G91" s="69"/>
      <c r="H91" s="70"/>
      <c r="I91" s="118">
        <v>0</v>
      </c>
      <c r="J91" s="115">
        <f>TRUNC((I32+I73+I83)*I91,2)</f>
        <v>0</v>
      </c>
      <c r="L91" s="164" t="s">
        <v>143</v>
      </c>
    </row>
    <row r="92" ht="15.75" customHeight="1" spans="1:12">
      <c r="A92" s="41"/>
      <c r="B92" s="67" t="s">
        <v>75</v>
      </c>
      <c r="C92" s="68" t="s">
        <v>144</v>
      </c>
      <c r="D92" s="69"/>
      <c r="E92" s="69"/>
      <c r="F92" s="69"/>
      <c r="G92" s="69"/>
      <c r="H92" s="70"/>
      <c r="I92" s="118">
        <v>0</v>
      </c>
      <c r="J92" s="115">
        <f>TRUNC((I32+I73+I83)*I92,2)</f>
        <v>0</v>
      </c>
      <c r="L92" s="164" t="s">
        <v>145</v>
      </c>
    </row>
    <row r="93" ht="15.75" customHeight="1" spans="1:12">
      <c r="A93" s="41"/>
      <c r="B93" s="67" t="s">
        <v>78</v>
      </c>
      <c r="C93" s="145" t="s">
        <v>146</v>
      </c>
      <c r="D93" s="146"/>
      <c r="E93" s="146"/>
      <c r="F93" s="146"/>
      <c r="G93" s="146"/>
      <c r="H93" s="147"/>
      <c r="I93" s="118">
        <v>0</v>
      </c>
      <c r="J93" s="115">
        <f>TRUNC((I32+I73+I83)*I93,2)</f>
        <v>0</v>
      </c>
      <c r="L93" s="164" t="s">
        <v>147</v>
      </c>
    </row>
    <row r="94" ht="15.75" customHeight="1" spans="1:12">
      <c r="A94" s="41"/>
      <c r="B94" s="66" t="s">
        <v>58</v>
      </c>
      <c r="C94" s="64"/>
      <c r="D94" s="64"/>
      <c r="E94" s="64"/>
      <c r="F94" s="64"/>
      <c r="G94" s="64"/>
      <c r="H94" s="82"/>
      <c r="I94" s="170">
        <f>SUM(I88:I93)</f>
        <v>0</v>
      </c>
      <c r="J94" s="171">
        <f>TRUNC(SUM(J88:J93),2)</f>
        <v>0</v>
      </c>
      <c r="L94" s="164" t="s">
        <v>131</v>
      </c>
    </row>
    <row r="95" ht="15.75" customHeight="1" spans="1:10">
      <c r="A95" s="41"/>
      <c r="B95" s="42"/>
      <c r="C95" s="42"/>
      <c r="D95" s="42"/>
      <c r="E95" s="42"/>
      <c r="F95" s="42"/>
      <c r="G95" s="42"/>
      <c r="H95" s="42"/>
      <c r="I95" s="42"/>
      <c r="J95" s="42"/>
    </row>
    <row r="96" ht="15.75" customHeight="1" spans="1:10">
      <c r="A96" s="41"/>
      <c r="B96" s="72" t="s">
        <v>148</v>
      </c>
      <c r="C96" s="64"/>
      <c r="D96" s="64"/>
      <c r="E96" s="64"/>
      <c r="F96" s="64"/>
      <c r="G96" s="64"/>
      <c r="H96" s="64"/>
      <c r="I96" s="64"/>
      <c r="J96" s="82"/>
    </row>
    <row r="97" ht="15.75" customHeight="1" spans="1:12">
      <c r="A97" s="41"/>
      <c r="B97" s="73">
        <v>5</v>
      </c>
      <c r="C97" s="66" t="s">
        <v>149</v>
      </c>
      <c r="D97" s="64"/>
      <c r="E97" s="64"/>
      <c r="F97" s="64"/>
      <c r="G97" s="64"/>
      <c r="H97" s="82"/>
      <c r="I97" s="66" t="s">
        <v>37</v>
      </c>
      <c r="J97" s="82"/>
      <c r="L97" s="172"/>
    </row>
    <row r="98" ht="15.75" customHeight="1" spans="1:12">
      <c r="A98" s="41"/>
      <c r="B98" s="77" t="s">
        <v>7</v>
      </c>
      <c r="C98" s="86" t="s">
        <v>150</v>
      </c>
      <c r="D98" s="142"/>
      <c r="E98" s="142"/>
      <c r="F98" s="142"/>
      <c r="G98" s="142"/>
      <c r="H98" s="143"/>
      <c r="I98" s="173">
        <f>'103.1-UNIF_EQUIP - ENCANADOR'!F8</f>
        <v>61.84</v>
      </c>
      <c r="J98" s="82"/>
      <c r="L98" s="164" t="s">
        <v>151</v>
      </c>
    </row>
    <row r="99" ht="15.75" customHeight="1" spans="1:12">
      <c r="A99" s="41"/>
      <c r="B99" s="77" t="s">
        <v>10</v>
      </c>
      <c r="C99" s="86" t="s">
        <v>152</v>
      </c>
      <c r="D99" s="142"/>
      <c r="E99" s="142"/>
      <c r="F99" s="142"/>
      <c r="G99" s="142"/>
      <c r="H99" s="143"/>
      <c r="I99" s="173">
        <f>'103.1-UNIF_EQUIP - ENCANADOR'!F19</f>
        <v>53.36</v>
      </c>
      <c r="J99" s="82"/>
      <c r="L99" s="164" t="s">
        <v>153</v>
      </c>
    </row>
    <row r="100" ht="15.75" customHeight="1" spans="1:12">
      <c r="A100" s="41"/>
      <c r="B100" s="66" t="s">
        <v>58</v>
      </c>
      <c r="C100" s="64"/>
      <c r="D100" s="64"/>
      <c r="E100" s="64"/>
      <c r="F100" s="64"/>
      <c r="G100" s="64"/>
      <c r="H100" s="82"/>
      <c r="I100" s="111">
        <f>TRUNC(SUM(I98:I99),2)</f>
        <v>115.2</v>
      </c>
      <c r="J100" s="82"/>
      <c r="L100" s="164" t="s">
        <v>59</v>
      </c>
    </row>
    <row r="101" ht="15.75" customHeight="1" spans="1:32">
      <c r="A101" s="109"/>
      <c r="B101" s="112"/>
      <c r="C101" s="112"/>
      <c r="D101" s="112"/>
      <c r="E101" s="112"/>
      <c r="F101" s="112"/>
      <c r="G101" s="112"/>
      <c r="H101" s="112"/>
      <c r="I101" s="112"/>
      <c r="J101" s="112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  <c r="Z101" s="109"/>
      <c r="AA101" s="109"/>
      <c r="AB101" s="109"/>
      <c r="AC101" s="109"/>
      <c r="AD101" s="109"/>
      <c r="AE101" s="109"/>
      <c r="AF101" s="109"/>
    </row>
    <row r="102" ht="15.75" customHeight="1" spans="1:32">
      <c r="A102" s="109"/>
      <c r="B102" s="72" t="s">
        <v>154</v>
      </c>
      <c r="C102" s="64"/>
      <c r="D102" s="64"/>
      <c r="E102" s="64"/>
      <c r="F102" s="64"/>
      <c r="G102" s="64"/>
      <c r="H102" s="64"/>
      <c r="I102" s="64"/>
      <c r="J102" s="82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  <c r="Z102" s="109"/>
      <c r="AA102" s="109"/>
      <c r="AB102" s="109"/>
      <c r="AC102" s="109"/>
      <c r="AD102" s="109"/>
      <c r="AE102" s="109"/>
      <c r="AF102" s="109"/>
    </row>
    <row r="103" ht="15.75" customHeight="1" spans="1:32">
      <c r="A103" s="109"/>
      <c r="B103" s="140">
        <v>6</v>
      </c>
      <c r="C103" s="148" t="s">
        <v>155</v>
      </c>
      <c r="D103" s="149"/>
      <c r="E103" s="149"/>
      <c r="F103" s="149"/>
      <c r="G103" s="149"/>
      <c r="H103" s="150"/>
      <c r="I103" s="140" t="s">
        <v>53</v>
      </c>
      <c r="J103" s="140" t="s">
        <v>37</v>
      </c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</row>
    <row r="104" ht="15.75" customHeight="1" spans="1:32">
      <c r="A104" s="109"/>
      <c r="B104" s="77" t="s">
        <v>7</v>
      </c>
      <c r="C104" s="86" t="s">
        <v>156</v>
      </c>
      <c r="D104" s="142"/>
      <c r="E104" s="142"/>
      <c r="F104" s="142"/>
      <c r="G104" s="142"/>
      <c r="H104" s="143"/>
      <c r="I104" s="163">
        <f>'99-CONTÍNUO'!I104</f>
        <v>0.0067</v>
      </c>
      <c r="J104" s="174">
        <f>TRUNC((I120*I104),2)</f>
        <v>24.09</v>
      </c>
      <c r="K104" s="109"/>
      <c r="L104" s="164" t="s">
        <v>157</v>
      </c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</row>
    <row r="105" ht="15.75" customHeight="1" spans="1:32">
      <c r="A105" s="109"/>
      <c r="B105" s="77" t="s">
        <v>10</v>
      </c>
      <c r="C105" s="86" t="s">
        <v>158</v>
      </c>
      <c r="D105" s="142"/>
      <c r="E105" s="142"/>
      <c r="F105" s="142"/>
      <c r="G105" s="142"/>
      <c r="H105" s="143"/>
      <c r="I105" s="163">
        <f>'99-CONTÍNUO'!I105</f>
        <v>0.0067</v>
      </c>
      <c r="J105" s="174">
        <f>TRUNC((I120*I105),2)</f>
        <v>24.09</v>
      </c>
      <c r="K105" s="109"/>
      <c r="L105" s="164" t="s">
        <v>159</v>
      </c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</row>
    <row r="106" ht="15.75" customHeight="1" spans="1:32">
      <c r="A106" s="109"/>
      <c r="B106" s="77" t="s">
        <v>13</v>
      </c>
      <c r="C106" s="86" t="s">
        <v>160</v>
      </c>
      <c r="D106" s="142"/>
      <c r="E106" s="142"/>
      <c r="F106" s="142"/>
      <c r="G106" s="142"/>
      <c r="H106" s="143"/>
      <c r="I106" s="165"/>
      <c r="J106" s="174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</row>
    <row r="107" ht="15.75" customHeight="1" spans="1:32">
      <c r="A107" s="41"/>
      <c r="B107" s="151" t="s">
        <v>161</v>
      </c>
      <c r="C107" s="152"/>
      <c r="D107" s="153" t="s">
        <v>162</v>
      </c>
      <c r="E107" s="154" t="s">
        <v>163</v>
      </c>
      <c r="F107" s="155"/>
      <c r="G107" s="155"/>
      <c r="H107" s="156"/>
      <c r="I107" s="163">
        <f>'99-CONTÍNUO'!I107</f>
        <v>0.0042</v>
      </c>
      <c r="J107" s="174">
        <f>TRUNC((((I120+J104+J105)/(1-(I110)))*I107),2)</f>
        <v>16.51</v>
      </c>
      <c r="K107" s="109"/>
      <c r="L107" s="175" t="s">
        <v>164</v>
      </c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</row>
    <row r="108" ht="15.75" customHeight="1" spans="1:32">
      <c r="A108" s="41"/>
      <c r="B108" s="151" t="s">
        <v>165</v>
      </c>
      <c r="C108" s="152"/>
      <c r="D108" s="157"/>
      <c r="E108" s="154" t="s">
        <v>166</v>
      </c>
      <c r="F108" s="155"/>
      <c r="G108" s="155"/>
      <c r="H108" s="156"/>
      <c r="I108" s="176">
        <f>'99-CONTÍNUO'!I108</f>
        <v>0.0192</v>
      </c>
      <c r="J108" s="174">
        <f>TRUNC((((I120+J104+J105)/(1-(I110)))*I108),2)</f>
        <v>75.51</v>
      </c>
      <c r="K108" s="109"/>
      <c r="L108" s="175" t="s">
        <v>167</v>
      </c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</row>
    <row r="109" ht="15.75" customHeight="1" spans="1:32">
      <c r="A109" s="41"/>
      <c r="B109" s="151" t="s">
        <v>168</v>
      </c>
      <c r="C109" s="152"/>
      <c r="D109" s="158" t="s">
        <v>169</v>
      </c>
      <c r="E109" s="154" t="s">
        <v>170</v>
      </c>
      <c r="F109" s="155"/>
      <c r="G109" s="155"/>
      <c r="H109" s="156"/>
      <c r="I109" s="163">
        <f>'99-CONTÍNUO'!I109</f>
        <v>0.05</v>
      </c>
      <c r="J109" s="174">
        <f>TRUNC((((I120+J104+J105)/(1-(I110)))*I109),2)</f>
        <v>196.65</v>
      </c>
      <c r="K109" s="109"/>
      <c r="L109" s="175" t="s">
        <v>171</v>
      </c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  <c r="Z109" s="109"/>
      <c r="AA109" s="109"/>
      <c r="AB109" s="109"/>
      <c r="AC109" s="109"/>
      <c r="AD109" s="109"/>
      <c r="AE109" s="109"/>
      <c r="AF109" s="109"/>
    </row>
    <row r="110" ht="15.75" customHeight="1" spans="1:32">
      <c r="A110" s="41"/>
      <c r="B110" s="66" t="s">
        <v>87</v>
      </c>
      <c r="C110" s="64"/>
      <c r="D110" s="64"/>
      <c r="E110" s="64"/>
      <c r="F110" s="64"/>
      <c r="G110" s="64"/>
      <c r="H110" s="82"/>
      <c r="I110" s="177">
        <f>SUM(I107:I109)</f>
        <v>0.0734</v>
      </c>
      <c r="J110" s="178">
        <f>TRUNC(SUM(J104:J109),2)</f>
        <v>336.85</v>
      </c>
      <c r="K110" s="109"/>
      <c r="L110" s="164" t="s">
        <v>172</v>
      </c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</row>
    <row r="111" ht="15.75" customHeight="1" spans="1:32">
      <c r="A111" s="41"/>
      <c r="B111" s="159"/>
      <c r="C111" s="159"/>
      <c r="D111" s="159"/>
      <c r="E111" s="159"/>
      <c r="F111" s="159"/>
      <c r="G111" s="159"/>
      <c r="H111" s="159"/>
      <c r="I111" s="159"/>
      <c r="J111" s="15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</row>
    <row r="112" ht="15.75" customHeight="1" spans="1:32">
      <c r="A112" s="41"/>
      <c r="B112" s="72" t="s">
        <v>173</v>
      </c>
      <c r="C112" s="64"/>
      <c r="D112" s="64"/>
      <c r="E112" s="64"/>
      <c r="F112" s="64"/>
      <c r="G112" s="64"/>
      <c r="H112" s="64"/>
      <c r="I112" s="64"/>
      <c r="J112" s="82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09"/>
    </row>
    <row r="113" ht="15.75" customHeight="1" spans="1:32">
      <c r="A113" s="41"/>
      <c r="B113" s="160"/>
      <c r="C113" s="160"/>
      <c r="D113" s="160"/>
      <c r="E113" s="160"/>
      <c r="F113" s="160"/>
      <c r="G113" s="160"/>
      <c r="H113" s="160"/>
      <c r="I113" s="160"/>
      <c r="J113" s="160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  <c r="Z113" s="109"/>
      <c r="AA113" s="109"/>
      <c r="AB113" s="109"/>
      <c r="AC113" s="109"/>
      <c r="AD113" s="109"/>
      <c r="AE113" s="109"/>
      <c r="AF113" s="109"/>
    </row>
    <row r="114" ht="15.75" customHeight="1" spans="1:32">
      <c r="A114" s="41"/>
      <c r="B114" s="141" t="s">
        <v>174</v>
      </c>
      <c r="C114" s="64"/>
      <c r="D114" s="64"/>
      <c r="E114" s="64"/>
      <c r="F114" s="64"/>
      <c r="G114" s="64"/>
      <c r="H114" s="82"/>
      <c r="I114" s="141" t="s">
        <v>37</v>
      </c>
      <c r="J114" s="82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109"/>
    </row>
    <row r="115" ht="15.75" customHeight="1" spans="1:32">
      <c r="A115" s="41"/>
      <c r="B115" s="77" t="s">
        <v>7</v>
      </c>
      <c r="C115" s="86" t="s">
        <v>175</v>
      </c>
      <c r="D115" s="142"/>
      <c r="E115" s="142"/>
      <c r="F115" s="142"/>
      <c r="G115" s="142"/>
      <c r="H115" s="143"/>
      <c r="I115" s="108">
        <f>I32</f>
        <v>1805.03</v>
      </c>
      <c r="J115" s="82"/>
      <c r="K115" s="109"/>
      <c r="L115" s="164" t="s">
        <v>176</v>
      </c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</row>
    <row r="116" ht="15.75" customHeight="1" spans="1:32">
      <c r="A116" s="41"/>
      <c r="B116" s="77" t="s">
        <v>10</v>
      </c>
      <c r="C116" s="86" t="s">
        <v>177</v>
      </c>
      <c r="D116" s="142"/>
      <c r="E116" s="142"/>
      <c r="F116" s="142"/>
      <c r="G116" s="142"/>
      <c r="H116" s="143"/>
      <c r="I116" s="108">
        <f>I73</f>
        <v>1530.62</v>
      </c>
      <c r="J116" s="82"/>
      <c r="K116" s="109"/>
      <c r="L116" s="164" t="s">
        <v>178</v>
      </c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</row>
    <row r="117" ht="15.75" customHeight="1" spans="1:32">
      <c r="A117" s="41"/>
      <c r="B117" s="77" t="s">
        <v>13</v>
      </c>
      <c r="C117" s="86" t="s">
        <v>179</v>
      </c>
      <c r="D117" s="142"/>
      <c r="E117" s="142"/>
      <c r="F117" s="142"/>
      <c r="G117" s="142"/>
      <c r="H117" s="143"/>
      <c r="I117" s="108">
        <f>I83</f>
        <v>145.34</v>
      </c>
      <c r="J117" s="82"/>
      <c r="K117" s="109"/>
      <c r="L117" s="164" t="s">
        <v>180</v>
      </c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</row>
    <row r="118" ht="15.75" customHeight="1" spans="1:32">
      <c r="A118" s="41"/>
      <c r="B118" s="77" t="s">
        <v>16</v>
      </c>
      <c r="C118" s="86" t="s">
        <v>181</v>
      </c>
      <c r="D118" s="142"/>
      <c r="E118" s="142"/>
      <c r="F118" s="142"/>
      <c r="G118" s="142"/>
      <c r="H118" s="143"/>
      <c r="I118" s="108">
        <f>J94</f>
        <v>0</v>
      </c>
      <c r="J118" s="82"/>
      <c r="K118" s="109"/>
      <c r="L118" s="164" t="s">
        <v>182</v>
      </c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</row>
    <row r="119" ht="15.75" customHeight="1" spans="1:32">
      <c r="A119" s="41"/>
      <c r="B119" s="77" t="s">
        <v>75</v>
      </c>
      <c r="C119" s="86" t="s">
        <v>183</v>
      </c>
      <c r="D119" s="142"/>
      <c r="E119" s="142"/>
      <c r="F119" s="142"/>
      <c r="G119" s="142"/>
      <c r="H119" s="143"/>
      <c r="I119" s="108">
        <f>I100</f>
        <v>115.2</v>
      </c>
      <c r="J119" s="82"/>
      <c r="K119" s="109"/>
      <c r="L119" s="164" t="s">
        <v>184</v>
      </c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</row>
    <row r="120" ht="15.75" customHeight="1" spans="1:32">
      <c r="A120" s="41"/>
      <c r="B120" s="66" t="s">
        <v>185</v>
      </c>
      <c r="C120" s="64"/>
      <c r="D120" s="64"/>
      <c r="E120" s="64"/>
      <c r="F120" s="64"/>
      <c r="G120" s="64"/>
      <c r="H120" s="82"/>
      <c r="I120" s="179">
        <f>TRUNC(SUM(I115:J119),2)</f>
        <v>3596.19</v>
      </c>
      <c r="J120" s="82"/>
      <c r="K120" s="109"/>
      <c r="L120" s="164" t="s">
        <v>186</v>
      </c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</row>
    <row r="121" ht="15.75" customHeight="1" spans="1:32">
      <c r="A121" s="41"/>
      <c r="B121" s="77" t="s">
        <v>78</v>
      </c>
      <c r="C121" s="86" t="s">
        <v>187</v>
      </c>
      <c r="D121" s="142"/>
      <c r="E121" s="142"/>
      <c r="F121" s="142"/>
      <c r="G121" s="142"/>
      <c r="H121" s="143"/>
      <c r="I121" s="108">
        <f>J110</f>
        <v>336.85</v>
      </c>
      <c r="J121" s="82"/>
      <c r="K121" s="109"/>
      <c r="L121" s="164" t="s">
        <v>188</v>
      </c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09"/>
    </row>
    <row r="122" ht="15.75" customHeight="1" spans="1:32">
      <c r="A122" s="41"/>
      <c r="B122" s="66" t="s">
        <v>189</v>
      </c>
      <c r="C122" s="64"/>
      <c r="D122" s="64"/>
      <c r="E122" s="64"/>
      <c r="F122" s="64"/>
      <c r="G122" s="64"/>
      <c r="H122" s="82"/>
      <c r="I122" s="179">
        <f>TRUNC((I120+I121),2)</f>
        <v>3933.04</v>
      </c>
      <c r="J122" s="82"/>
      <c r="K122" s="109"/>
      <c r="L122" s="164" t="s">
        <v>190</v>
      </c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</row>
    <row r="123" ht="15.75" customHeight="1" spans="1:32">
      <c r="A123" s="41"/>
      <c r="B123" s="42"/>
      <c r="C123" s="41"/>
      <c r="D123" s="41"/>
      <c r="E123" s="41"/>
      <c r="F123" s="41"/>
      <c r="G123" s="41"/>
      <c r="H123" s="41"/>
      <c r="I123" s="41"/>
      <c r="J123" s="41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09"/>
    </row>
    <row r="124" ht="15.75" customHeight="1" spans="1:32">
      <c r="A124" s="41"/>
      <c r="B124" s="42"/>
      <c r="C124" s="41"/>
      <c r="D124" s="41"/>
      <c r="E124" s="41"/>
      <c r="F124" s="41"/>
      <c r="G124" s="41"/>
      <c r="H124" s="41"/>
      <c r="I124" s="41"/>
      <c r="J124" s="41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  <c r="Z124" s="109"/>
      <c r="AA124" s="109"/>
      <c r="AB124" s="109"/>
      <c r="AC124" s="109"/>
      <c r="AD124" s="109"/>
      <c r="AE124" s="109"/>
      <c r="AF124" s="109"/>
    </row>
    <row r="125" ht="15.75" customHeight="1" spans="1:32">
      <c r="A125" s="161"/>
      <c r="B125" s="162"/>
      <c r="C125" s="161"/>
      <c r="D125" s="161"/>
      <c r="E125" s="161"/>
      <c r="F125" s="161"/>
      <c r="G125" s="161"/>
      <c r="H125" s="161"/>
      <c r="I125" s="161"/>
      <c r="J125" s="161"/>
      <c r="K125" s="180"/>
      <c r="L125" s="180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109"/>
    </row>
    <row r="126" ht="15.75" customHeight="1" spans="1:32">
      <c r="A126" s="161"/>
      <c r="B126" s="162"/>
      <c r="C126" s="161"/>
      <c r="D126" s="161"/>
      <c r="E126" s="161"/>
      <c r="F126" s="161"/>
      <c r="G126" s="161"/>
      <c r="H126" s="161"/>
      <c r="I126" s="161"/>
      <c r="J126" s="161"/>
      <c r="K126" s="180"/>
      <c r="L126" s="180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  <c r="Z126" s="109"/>
      <c r="AA126" s="109"/>
      <c r="AB126" s="109"/>
      <c r="AC126" s="109"/>
      <c r="AD126" s="109"/>
      <c r="AE126" s="109"/>
      <c r="AF126" s="109"/>
    </row>
    <row r="127" ht="15.75" customHeight="1" spans="1:32">
      <c r="A127" s="161"/>
      <c r="B127" s="162"/>
      <c r="C127" s="161"/>
      <c r="D127" s="161"/>
      <c r="E127" s="161"/>
      <c r="F127" s="161"/>
      <c r="G127" s="161"/>
      <c r="H127" s="161"/>
      <c r="I127" s="161"/>
      <c r="J127" s="161"/>
      <c r="K127" s="180"/>
      <c r="L127" s="180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  <c r="Z127" s="109"/>
      <c r="AA127" s="109"/>
      <c r="AB127" s="109"/>
      <c r="AC127" s="109"/>
      <c r="AD127" s="109"/>
      <c r="AE127" s="109"/>
      <c r="AF127" s="109"/>
    </row>
    <row r="128" ht="15.75" customHeight="1" spans="1:32">
      <c r="A128" s="161"/>
      <c r="B128" s="162"/>
      <c r="C128" s="161"/>
      <c r="D128" s="161"/>
      <c r="E128" s="161"/>
      <c r="F128" s="161"/>
      <c r="G128" s="161"/>
      <c r="H128" s="161"/>
      <c r="I128" s="161"/>
      <c r="J128" s="161"/>
      <c r="K128" s="180"/>
      <c r="L128" s="180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</row>
    <row r="129" ht="15.75" customHeight="1" spans="1:32">
      <c r="A129" s="161"/>
      <c r="B129" s="162"/>
      <c r="C129" s="161"/>
      <c r="D129" s="161"/>
      <c r="E129" s="161"/>
      <c r="F129" s="161"/>
      <c r="G129" s="161"/>
      <c r="H129" s="161"/>
      <c r="I129" s="161"/>
      <c r="J129" s="161"/>
      <c r="K129" s="180"/>
      <c r="L129" s="180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</row>
    <row r="130" ht="15.75" customHeight="1" spans="1:32">
      <c r="A130" s="161"/>
      <c r="B130" s="162"/>
      <c r="C130" s="161"/>
      <c r="D130" s="161"/>
      <c r="E130" s="161"/>
      <c r="F130" s="161"/>
      <c r="G130" s="161"/>
      <c r="H130" s="161"/>
      <c r="I130" s="161"/>
      <c r="J130" s="161"/>
      <c r="K130" s="180"/>
      <c r="L130" s="180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  <c r="Z130" s="109"/>
      <c r="AA130" s="109"/>
      <c r="AB130" s="109"/>
      <c r="AC130" s="109"/>
      <c r="AD130" s="109"/>
      <c r="AE130" s="109"/>
      <c r="AF130" s="109"/>
    </row>
    <row r="131" ht="15.75" customHeight="1" spans="1:32">
      <c r="A131" s="161"/>
      <c r="B131" s="162"/>
      <c r="C131" s="161"/>
      <c r="D131" s="161"/>
      <c r="E131" s="161"/>
      <c r="F131" s="161"/>
      <c r="G131" s="161"/>
      <c r="H131" s="161"/>
      <c r="I131" s="161"/>
      <c r="J131" s="161"/>
      <c r="K131" s="180"/>
      <c r="L131" s="180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  <c r="Z131" s="109"/>
      <c r="AA131" s="109"/>
      <c r="AB131" s="109"/>
      <c r="AC131" s="109"/>
      <c r="AD131" s="109"/>
      <c r="AE131" s="109"/>
      <c r="AF131" s="109"/>
    </row>
    <row r="132" ht="15.75" customHeight="1" spans="1:32">
      <c r="A132" s="161"/>
      <c r="B132" s="162"/>
      <c r="C132" s="161"/>
      <c r="D132" s="161"/>
      <c r="E132" s="161"/>
      <c r="F132" s="161"/>
      <c r="G132" s="161"/>
      <c r="H132" s="161"/>
      <c r="I132" s="161"/>
      <c r="J132" s="161"/>
      <c r="K132" s="180"/>
      <c r="L132" s="180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  <c r="Z132" s="109"/>
      <c r="AA132" s="109"/>
      <c r="AB132" s="109"/>
      <c r="AC132" s="109"/>
      <c r="AD132" s="109"/>
      <c r="AE132" s="109"/>
      <c r="AF132" s="109"/>
    </row>
    <row r="133" ht="15.75" customHeight="1" spans="1:32">
      <c r="A133" s="161"/>
      <c r="B133" s="162"/>
      <c r="C133" s="161"/>
      <c r="D133" s="161"/>
      <c r="E133" s="161"/>
      <c r="F133" s="161"/>
      <c r="G133" s="161"/>
      <c r="H133" s="161"/>
      <c r="I133" s="161"/>
      <c r="J133" s="161"/>
      <c r="K133" s="180"/>
      <c r="L133" s="180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</row>
    <row r="134" ht="15.75" customHeight="1" spans="1:32">
      <c r="A134" s="161"/>
      <c r="B134" s="162"/>
      <c r="C134" s="161"/>
      <c r="D134" s="161"/>
      <c r="E134" s="161"/>
      <c r="F134" s="161"/>
      <c r="G134" s="161"/>
      <c r="H134" s="161"/>
      <c r="I134" s="161"/>
      <c r="J134" s="161"/>
      <c r="K134" s="180"/>
      <c r="L134" s="180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  <c r="Z134" s="109"/>
      <c r="AA134" s="109"/>
      <c r="AB134" s="109"/>
      <c r="AC134" s="109"/>
      <c r="AD134" s="109"/>
      <c r="AE134" s="109"/>
      <c r="AF134" s="109"/>
    </row>
    <row r="135" ht="15.75" customHeight="1" spans="1:32">
      <c r="A135" s="161"/>
      <c r="B135" s="162"/>
      <c r="C135" s="161"/>
      <c r="D135" s="161"/>
      <c r="E135" s="161"/>
      <c r="F135" s="161"/>
      <c r="G135" s="161"/>
      <c r="H135" s="161"/>
      <c r="I135" s="161"/>
      <c r="J135" s="161"/>
      <c r="K135" s="180"/>
      <c r="L135" s="180"/>
      <c r="M135" s="181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  <c r="Z135" s="109"/>
      <c r="AA135" s="109"/>
      <c r="AB135" s="109"/>
      <c r="AC135" s="109"/>
      <c r="AD135" s="109"/>
      <c r="AE135" s="109"/>
      <c r="AF135" s="109"/>
    </row>
    <row r="136" ht="15.75" customHeight="1" spans="1:32">
      <c r="A136" s="161"/>
      <c r="B136" s="162"/>
      <c r="C136" s="161"/>
      <c r="D136" s="161"/>
      <c r="E136" s="161"/>
      <c r="F136" s="161"/>
      <c r="G136" s="161"/>
      <c r="H136" s="161"/>
      <c r="I136" s="161"/>
      <c r="J136" s="161"/>
      <c r="K136" s="180"/>
      <c r="L136" s="180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</row>
    <row r="137" ht="15.75" customHeight="1" spans="1:32">
      <c r="A137" s="161"/>
      <c r="B137" s="162"/>
      <c r="C137" s="161"/>
      <c r="D137" s="161"/>
      <c r="E137" s="161"/>
      <c r="F137" s="161"/>
      <c r="G137" s="161"/>
      <c r="H137" s="161"/>
      <c r="I137" s="161"/>
      <c r="J137" s="161"/>
      <c r="K137" s="180"/>
      <c r="L137" s="180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  <c r="Z137" s="109"/>
      <c r="AA137" s="109"/>
      <c r="AB137" s="109"/>
      <c r="AC137" s="109"/>
      <c r="AD137" s="109"/>
      <c r="AE137" s="109"/>
      <c r="AF137" s="109"/>
    </row>
    <row r="138" ht="15.75" customHeight="1" spans="1:12">
      <c r="A138" s="161"/>
      <c r="B138" s="162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</row>
    <row r="139" ht="15.75" customHeight="1" spans="1:12">
      <c r="A139" s="161"/>
      <c r="B139" s="162"/>
      <c r="C139" s="161"/>
      <c r="D139" s="161"/>
      <c r="E139" s="161"/>
      <c r="F139" s="161"/>
      <c r="G139" s="161"/>
      <c r="H139" s="161"/>
      <c r="I139" s="161"/>
      <c r="J139" s="161"/>
      <c r="K139" s="161"/>
      <c r="L139" s="161"/>
    </row>
    <row r="140" ht="15.75" customHeight="1" spans="1:12">
      <c r="A140" s="161"/>
      <c r="B140" s="162"/>
      <c r="C140" s="161"/>
      <c r="D140" s="161"/>
      <c r="E140" s="161"/>
      <c r="F140" s="161"/>
      <c r="G140" s="161"/>
      <c r="H140" s="161"/>
      <c r="I140" s="161"/>
      <c r="J140" s="161"/>
      <c r="K140" s="161"/>
      <c r="L140" s="161"/>
    </row>
    <row r="141" ht="15.75" customHeight="1" spans="1:12">
      <c r="A141" s="161"/>
      <c r="B141" s="162"/>
      <c r="C141" s="161"/>
      <c r="D141" s="161"/>
      <c r="E141" s="161"/>
      <c r="F141" s="161"/>
      <c r="G141" s="161"/>
      <c r="H141" s="161"/>
      <c r="I141" s="161"/>
      <c r="J141" s="161"/>
      <c r="K141" s="161"/>
      <c r="L141" s="161"/>
    </row>
    <row r="142" ht="15.75" customHeight="1" spans="1:12">
      <c r="A142" s="161"/>
      <c r="B142" s="162"/>
      <c r="C142" s="161"/>
      <c r="D142" s="161"/>
      <c r="E142" s="161"/>
      <c r="F142" s="161"/>
      <c r="G142" s="161"/>
      <c r="H142" s="161"/>
      <c r="I142" s="161"/>
      <c r="J142" s="161"/>
      <c r="K142" s="161"/>
      <c r="L142" s="161"/>
    </row>
    <row r="143" ht="15.75" customHeight="1" spans="1:12">
      <c r="A143" s="161"/>
      <c r="B143" s="162"/>
      <c r="C143" s="161"/>
      <c r="D143" s="161"/>
      <c r="E143" s="161"/>
      <c r="F143" s="161"/>
      <c r="G143" s="161"/>
      <c r="H143" s="161"/>
      <c r="I143" s="161"/>
      <c r="J143" s="161"/>
      <c r="K143" s="161"/>
      <c r="L143" s="161"/>
    </row>
    <row r="144" ht="15.75" customHeight="1" spans="1:12">
      <c r="A144" s="161"/>
      <c r="B144" s="162"/>
      <c r="C144" s="161"/>
      <c r="D144" s="161"/>
      <c r="E144" s="161"/>
      <c r="F144" s="161"/>
      <c r="G144" s="161"/>
      <c r="H144" s="161"/>
      <c r="I144" s="161"/>
      <c r="J144" s="161"/>
      <c r="K144" s="161"/>
      <c r="L144" s="161"/>
    </row>
    <row r="145" ht="15.75" customHeight="1" spans="1:12">
      <c r="A145" s="161"/>
      <c r="B145" s="162"/>
      <c r="C145" s="161"/>
      <c r="D145" s="161"/>
      <c r="E145" s="161"/>
      <c r="F145" s="161"/>
      <c r="G145" s="161"/>
      <c r="H145" s="161"/>
      <c r="I145" s="161"/>
      <c r="J145" s="161"/>
      <c r="K145" s="161"/>
      <c r="L145" s="161"/>
    </row>
    <row r="146" ht="15.75" customHeight="1" spans="1:12">
      <c r="A146" s="161"/>
      <c r="B146" s="162"/>
      <c r="C146" s="161"/>
      <c r="D146" s="161"/>
      <c r="E146" s="161"/>
      <c r="F146" s="161"/>
      <c r="G146" s="161"/>
      <c r="H146" s="161"/>
      <c r="I146" s="161"/>
      <c r="J146" s="161"/>
      <c r="K146" s="161"/>
      <c r="L146" s="161"/>
    </row>
    <row r="147" ht="15.75" customHeight="1" spans="1:12">
      <c r="A147" s="161"/>
      <c r="B147" s="162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</row>
    <row r="148" ht="15.75" customHeight="1" spans="1:12">
      <c r="A148" s="161"/>
      <c r="B148" s="162"/>
      <c r="C148" s="161"/>
      <c r="D148" s="161"/>
      <c r="E148" s="161"/>
      <c r="F148" s="161"/>
      <c r="G148" s="161"/>
      <c r="H148" s="161"/>
      <c r="I148" s="161"/>
      <c r="J148" s="161"/>
      <c r="K148" s="161"/>
      <c r="L148" s="161"/>
    </row>
    <row r="149" ht="15.75" customHeight="1" spans="1:12">
      <c r="A149" s="161"/>
      <c r="B149" s="162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</row>
    <row r="150" ht="15.75" customHeight="1" spans="1:12">
      <c r="A150" s="161"/>
      <c r="B150" s="162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</row>
    <row r="151" ht="15.75" customHeight="1" spans="1:12">
      <c r="A151" s="161"/>
      <c r="B151" s="162"/>
      <c r="C151" s="161"/>
      <c r="D151" s="161"/>
      <c r="E151" s="161"/>
      <c r="F151" s="161"/>
      <c r="G151" s="161"/>
      <c r="H151" s="161"/>
      <c r="I151" s="161"/>
      <c r="J151" s="161"/>
      <c r="K151" s="161"/>
      <c r="L151" s="161"/>
    </row>
    <row r="152" ht="15.75" customHeight="1" spans="1:12">
      <c r="A152" s="161"/>
      <c r="B152" s="162"/>
      <c r="C152" s="161"/>
      <c r="D152" s="161"/>
      <c r="E152" s="161"/>
      <c r="F152" s="161"/>
      <c r="G152" s="161"/>
      <c r="H152" s="161"/>
      <c r="I152" s="161"/>
      <c r="J152" s="161"/>
      <c r="K152" s="161"/>
      <c r="L152" s="161"/>
    </row>
    <row r="153" ht="15.75" customHeight="1" spans="1:12">
      <c r="A153" s="161"/>
      <c r="B153" s="162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</row>
    <row r="154" ht="15.75" customHeight="1" spans="1:12">
      <c r="A154" s="161"/>
      <c r="B154" s="162"/>
      <c r="C154" s="161"/>
      <c r="D154" s="161"/>
      <c r="E154" s="161"/>
      <c r="F154" s="161"/>
      <c r="G154" s="161"/>
      <c r="H154" s="161"/>
      <c r="I154" s="161"/>
      <c r="J154" s="161"/>
      <c r="K154" s="161"/>
      <c r="L154" s="161"/>
    </row>
    <row r="155" ht="15.75" customHeight="1" spans="1:12">
      <c r="A155" s="161"/>
      <c r="B155" s="162"/>
      <c r="C155" s="161"/>
      <c r="D155" s="161"/>
      <c r="E155" s="161"/>
      <c r="F155" s="161"/>
      <c r="G155" s="161"/>
      <c r="H155" s="161"/>
      <c r="I155" s="161"/>
      <c r="J155" s="161"/>
      <c r="K155" s="161"/>
      <c r="L155" s="161"/>
    </row>
    <row r="156" ht="15.75" customHeight="1" spans="1:12">
      <c r="A156" s="161"/>
      <c r="B156" s="162"/>
      <c r="C156" s="161"/>
      <c r="D156" s="161"/>
      <c r="E156" s="161"/>
      <c r="F156" s="161"/>
      <c r="G156" s="161"/>
      <c r="H156" s="161"/>
      <c r="I156" s="161"/>
      <c r="J156" s="161"/>
      <c r="K156" s="161"/>
      <c r="L156" s="161"/>
    </row>
    <row r="157" ht="15.75" customHeight="1" spans="1:12">
      <c r="A157" s="161"/>
      <c r="B157" s="162"/>
      <c r="C157" s="161"/>
      <c r="D157" s="161"/>
      <c r="E157" s="161"/>
      <c r="F157" s="161"/>
      <c r="G157" s="161"/>
      <c r="H157" s="161"/>
      <c r="I157" s="161"/>
      <c r="J157" s="161"/>
      <c r="K157" s="161"/>
      <c r="L157" s="161"/>
    </row>
    <row r="158" ht="15.75" customHeight="1" spans="1:12">
      <c r="A158" s="161"/>
      <c r="B158" s="162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</row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B2:J2"/>
    <mergeCell ref="B7:J7"/>
    <mergeCell ref="H9:J9"/>
    <mergeCell ref="H10:J10"/>
    <mergeCell ref="H11:J11"/>
    <mergeCell ref="H12:J12"/>
    <mergeCell ref="B14:J14"/>
    <mergeCell ref="B15:J15"/>
    <mergeCell ref="I16:J16"/>
    <mergeCell ref="D17:J17"/>
    <mergeCell ref="B19:J19"/>
    <mergeCell ref="B20:J20"/>
    <mergeCell ref="I21:J21"/>
    <mergeCell ref="I22:J22"/>
    <mergeCell ref="I23:J23"/>
    <mergeCell ref="I24:J24"/>
    <mergeCell ref="I25:J25"/>
    <mergeCell ref="B27:J27"/>
    <mergeCell ref="I28:J28"/>
    <mergeCell ref="I29:J29"/>
    <mergeCell ref="I30:J30"/>
    <mergeCell ref="I31:J31"/>
    <mergeCell ref="B32:H32"/>
    <mergeCell ref="I32:J32"/>
    <mergeCell ref="B34:J34"/>
    <mergeCell ref="B35:J35"/>
    <mergeCell ref="C36:H36"/>
    <mergeCell ref="B39:H39"/>
    <mergeCell ref="I39:J39"/>
    <mergeCell ref="B40:J40"/>
    <mergeCell ref="B42:J42"/>
    <mergeCell ref="C43:H43"/>
    <mergeCell ref="C46:D46"/>
    <mergeCell ref="B52:H52"/>
    <mergeCell ref="B53:J53"/>
    <mergeCell ref="B55:J55"/>
    <mergeCell ref="C56:H56"/>
    <mergeCell ref="I56:J56"/>
    <mergeCell ref="C61:H61"/>
    <mergeCell ref="I61:J61"/>
    <mergeCell ref="C62:H62"/>
    <mergeCell ref="I62:J62"/>
    <mergeCell ref="B63:H63"/>
    <mergeCell ref="I63:J63"/>
    <mergeCell ref="B67:J67"/>
    <mergeCell ref="C69:H69"/>
    <mergeCell ref="I69:J69"/>
    <mergeCell ref="I70:J70"/>
    <mergeCell ref="I71:J71"/>
    <mergeCell ref="I72:J72"/>
    <mergeCell ref="B73:H73"/>
    <mergeCell ref="I73:J73"/>
    <mergeCell ref="B75:J75"/>
    <mergeCell ref="C76:H76"/>
    <mergeCell ref="B83:H83"/>
    <mergeCell ref="I83:J83"/>
    <mergeCell ref="B85:J85"/>
    <mergeCell ref="B86:J86"/>
    <mergeCell ref="C87:H87"/>
    <mergeCell ref="B94:H94"/>
    <mergeCell ref="B96:J96"/>
    <mergeCell ref="C97:H97"/>
    <mergeCell ref="I97:J97"/>
    <mergeCell ref="I98:J98"/>
    <mergeCell ref="I99:J99"/>
    <mergeCell ref="B100:H100"/>
    <mergeCell ref="I100:J100"/>
    <mergeCell ref="B102:J102"/>
    <mergeCell ref="B110:H110"/>
    <mergeCell ref="B112:J112"/>
    <mergeCell ref="B114:H114"/>
    <mergeCell ref="I114:J114"/>
    <mergeCell ref="I115:J115"/>
    <mergeCell ref="I116:J116"/>
    <mergeCell ref="I117:J117"/>
    <mergeCell ref="I118:J118"/>
    <mergeCell ref="I119:J119"/>
    <mergeCell ref="B120:H120"/>
    <mergeCell ref="I120:J120"/>
    <mergeCell ref="I121:J121"/>
    <mergeCell ref="B122:H122"/>
    <mergeCell ref="I122:J122"/>
    <mergeCell ref="B57:B58"/>
    <mergeCell ref="B59:B60"/>
    <mergeCell ref="C57:C58"/>
    <mergeCell ref="C59:C60"/>
    <mergeCell ref="I57:J58"/>
    <mergeCell ref="I59:J60"/>
  </mergeCells>
  <pageMargins left="0.511805555555556" right="0.511805555555556" top="0.786805555555556" bottom="0.786805555555556" header="0" footer="0"/>
  <pageSetup paperSize="9" scale="71" orientation="portrait"/>
  <headerFooter/>
  <rowBreaks count="1" manualBreakCount="1">
    <brk id="66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99-CONTÍNUO</vt:lpstr>
      <vt:lpstr>99.1-UNIF_EQUIP - CONTÍNUO</vt:lpstr>
      <vt:lpstr>100-AUX. SERVIÇOS ALIMENTAÇÃO</vt:lpstr>
      <vt:lpstr>100.1-UNIF_EQUIP-AUX.SERV.ALIM.</vt:lpstr>
      <vt:lpstr>101-SERVENTE DE OBRAS</vt:lpstr>
      <vt:lpstr>101.1-UNIF_EQUIP-SERV. DE OBRAS</vt:lpstr>
      <vt:lpstr>102-OPERADOR DE CÂMARAS FRIAS</vt:lpstr>
      <vt:lpstr>102.1-UNIF_EQUIP-OP. CÂM. FRIAS</vt:lpstr>
      <vt:lpstr>103-ENCANADOR</vt:lpstr>
      <vt:lpstr>103.1-UNIF_EQUIP - ENCANADOR</vt:lpstr>
      <vt:lpstr>104-CARPINTEIRO</vt:lpstr>
      <vt:lpstr>104.1-UNIF_EQUIP - CARPINTEIRO</vt:lpstr>
      <vt:lpstr>105-COZINHEIRO</vt:lpstr>
      <vt:lpstr>105.1-UNIF_EQUIP - COZINHEIRO</vt:lpstr>
      <vt:lpstr>106-ELETRICISTA DE INST.</vt:lpstr>
      <vt:lpstr>106.1-UNIF_EQUIP-ELET. DE INST.</vt:lpstr>
      <vt:lpstr>107-INSPETOR DE ALUNO - 32h</vt:lpstr>
      <vt:lpstr>107.1-UNIF_EQUIP-INSP. DE ALUNO</vt:lpstr>
      <vt:lpstr>108-INSPETOR DE ALUNO - 44h</vt:lpstr>
      <vt:lpstr>108.1-UNIF_EQUIP-INSP. DE ALUNO</vt:lpstr>
      <vt:lpstr>109-MOTORISTA DE CAMINHÃO</vt:lpstr>
      <vt:lpstr>109.1-UNIF_EQUIP-MOT. CAMINHÃO</vt:lpstr>
      <vt:lpstr>110-OPERADOR DE MÁQ. COPIADORA</vt:lpstr>
      <vt:lpstr>110.1-UNIF_EQUIP - OP.MÁQ.COP.</vt:lpstr>
      <vt:lpstr>111-PEDREIRO</vt:lpstr>
      <vt:lpstr>111.1-UNIF_EQUIP - PEDREIRO</vt:lpstr>
      <vt:lpstr>112-PINTOR DE OBRAS</vt:lpstr>
      <vt:lpstr>112.1-UNIF_EQUIP-PINT. OBRAS</vt:lpstr>
      <vt:lpstr>113-TRABALHADOR AGROPECUÁRIO</vt:lpstr>
      <vt:lpstr>113.1-UNIF_EQUIP-TRAB. AGROP.</vt:lpstr>
      <vt:lpstr>114-TRATORISTA AGRÍCOLA</vt:lpstr>
      <vt:lpstr>114.1-UNIF_EQUIP - TRAT. AGRÍC.</vt:lpstr>
      <vt:lpstr>115-OPERADOR DE ETA</vt:lpstr>
      <vt:lpstr>115.1-UNIF_EQUIP - OP. DE ETA</vt:lpstr>
      <vt:lpstr>RESUMO GERAL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lorena.silva</cp:lastModifiedBy>
  <dcterms:created xsi:type="dcterms:W3CDTF">2023-11-09T14:24:29Z</dcterms:created>
  <dcterms:modified xsi:type="dcterms:W3CDTF">2023-11-09T14:31:46Z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1046-10.2.0.6080</vt:lpwstr>
  </property>
</Properties>
</file>