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FS - Quarentena\Licitação - Apoio Administrativo\Emergencial\"/>
    </mc:Choice>
  </mc:AlternateContent>
  <xr:revisionPtr revIDLastSave="0" documentId="13_ncr:1_{55AB7BDD-7150-438E-AABA-E3FF1572B235}" xr6:coauthVersionLast="36" xr6:coauthVersionMax="36" xr10:uidLastSave="{00000000-0000-0000-0000-000000000000}"/>
  <bookViews>
    <workbookView xWindow="930" yWindow="0" windowWidth="27870" windowHeight="12285" xr2:uid="{00000000-000D-0000-FFFF-FFFF00000000}"/>
  </bookViews>
  <sheets>
    <sheet name="Almoxarife" sheetId="1" r:id="rId1"/>
    <sheet name="Auxiliar de Campo" sheetId="2" r:id="rId2"/>
    <sheet name="Contínuo" sheetId="3" r:id="rId3"/>
    <sheet name="Motorista" sheetId="4" r:id="rId4"/>
    <sheet name="Pedreiro" sheetId="6" r:id="rId5"/>
  </sheets>
  <externalReferences>
    <externalReference r:id="rId6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F33" i="2"/>
  <c r="F56" i="6" l="1"/>
  <c r="F56" i="2"/>
  <c r="F56" i="1"/>
  <c r="F56" i="3"/>
  <c r="F75" i="1"/>
  <c r="F72" i="1"/>
  <c r="F75" i="3"/>
  <c r="F72" i="3"/>
  <c r="F75" i="4"/>
  <c r="F73" i="4"/>
  <c r="F72" i="4"/>
  <c r="F70" i="4"/>
  <c r="F72" i="6"/>
  <c r="F75" i="6"/>
  <c r="E73" i="6"/>
  <c r="E73" i="4"/>
  <c r="E73" i="2"/>
  <c r="E73" i="1"/>
  <c r="E76" i="3" l="1"/>
  <c r="E73" i="3"/>
  <c r="E80" i="3" l="1"/>
  <c r="E80" i="2"/>
  <c r="E80" i="1"/>
  <c r="E80" i="4"/>
  <c r="E80" i="6"/>
  <c r="F97" i="6" l="1"/>
  <c r="F97" i="4"/>
  <c r="F97" i="3"/>
  <c r="F97" i="2"/>
  <c r="F97" i="1"/>
  <c r="F31" i="6" l="1"/>
  <c r="F31" i="4"/>
  <c r="F31" i="3"/>
  <c r="F31" i="2"/>
  <c r="F31" i="1"/>
  <c r="F100" i="4" l="1"/>
  <c r="F121" i="4" s="1"/>
  <c r="F60" i="4"/>
  <c r="F65" i="4" s="1"/>
  <c r="F100" i="6"/>
  <c r="F121" i="6" s="1"/>
  <c r="F93" i="6"/>
  <c r="F60" i="6"/>
  <c r="F100" i="3"/>
  <c r="F121" i="3" s="1"/>
  <c r="F100" i="1"/>
  <c r="F121" i="1" s="1"/>
  <c r="F65" i="6" l="1"/>
  <c r="F70" i="6"/>
  <c r="F100" i="2"/>
  <c r="F36" i="2" l="1"/>
  <c r="F60" i="2"/>
  <c r="F60" i="1"/>
  <c r="F60" i="3"/>
  <c r="F70" i="3" s="1"/>
  <c r="F72" i="2" l="1"/>
  <c r="F75" i="2"/>
  <c r="F65" i="1"/>
  <c r="F70" i="1"/>
  <c r="E114" i="6"/>
  <c r="E113" i="6"/>
  <c r="E86" i="6"/>
  <c r="E74" i="6"/>
  <c r="E71" i="6"/>
  <c r="E64" i="6"/>
  <c r="E63" i="6"/>
  <c r="E51" i="6"/>
  <c r="E50" i="6"/>
  <c r="E49" i="6"/>
  <c r="E48" i="6"/>
  <c r="E47" i="6"/>
  <c r="E46" i="6"/>
  <c r="E45" i="6"/>
  <c r="E44" i="6"/>
  <c r="E40" i="6"/>
  <c r="E39" i="6"/>
  <c r="F33" i="6"/>
  <c r="F36" i="6" s="1"/>
  <c r="E114" i="4"/>
  <c r="E113" i="4"/>
  <c r="F93" i="4"/>
  <c r="E86" i="4"/>
  <c r="E74" i="4"/>
  <c r="E71" i="4"/>
  <c r="E64" i="4"/>
  <c r="E63" i="4"/>
  <c r="E51" i="4"/>
  <c r="E50" i="4"/>
  <c r="E49" i="4"/>
  <c r="E48" i="4"/>
  <c r="E47" i="4"/>
  <c r="E46" i="4"/>
  <c r="E45" i="4"/>
  <c r="E44" i="4"/>
  <c r="E40" i="4"/>
  <c r="E39" i="4"/>
  <c r="F33" i="4"/>
  <c r="F36" i="4" s="1"/>
  <c r="E114" i="3"/>
  <c r="E113" i="3"/>
  <c r="F93" i="3"/>
  <c r="E86" i="3"/>
  <c r="E74" i="3"/>
  <c r="E71" i="3"/>
  <c r="E64" i="3"/>
  <c r="E63" i="3"/>
  <c r="F65" i="3"/>
  <c r="E51" i="3"/>
  <c r="E50" i="3"/>
  <c r="E49" i="3"/>
  <c r="E48" i="3"/>
  <c r="E47" i="3"/>
  <c r="E46" i="3"/>
  <c r="E45" i="3"/>
  <c r="E44" i="3"/>
  <c r="E40" i="3"/>
  <c r="E39" i="3"/>
  <c r="F33" i="3"/>
  <c r="F36" i="3" s="1"/>
  <c r="E114" i="2"/>
  <c r="E113" i="2"/>
  <c r="F121" i="2"/>
  <c r="F93" i="2"/>
  <c r="E86" i="2"/>
  <c r="E74" i="2"/>
  <c r="E71" i="2"/>
  <c r="E64" i="2"/>
  <c r="E63" i="2"/>
  <c r="F65" i="2"/>
  <c r="E51" i="2"/>
  <c r="E50" i="2"/>
  <c r="E49" i="2"/>
  <c r="E48" i="2"/>
  <c r="E47" i="2"/>
  <c r="E46" i="2"/>
  <c r="E45" i="2"/>
  <c r="E44" i="2"/>
  <c r="E40" i="2"/>
  <c r="F40" i="2" s="1"/>
  <c r="E39" i="2"/>
  <c r="F39" i="2" s="1"/>
  <c r="E114" i="1"/>
  <c r="E113" i="1"/>
  <c r="F93" i="1"/>
  <c r="E86" i="1"/>
  <c r="E74" i="1"/>
  <c r="E71" i="1"/>
  <c r="E64" i="1"/>
  <c r="E63" i="1"/>
  <c r="E51" i="1"/>
  <c r="E50" i="1"/>
  <c r="E49" i="1"/>
  <c r="E48" i="1"/>
  <c r="E47" i="1"/>
  <c r="E46" i="1"/>
  <c r="E45" i="1"/>
  <c r="E44" i="1"/>
  <c r="E40" i="1"/>
  <c r="E39" i="1"/>
  <c r="F33" i="1"/>
  <c r="F36" i="1" s="1"/>
  <c r="E76" i="4" l="1"/>
  <c r="F39" i="6"/>
  <c r="F117" i="6"/>
  <c r="F40" i="6"/>
  <c r="E52" i="2"/>
  <c r="F39" i="3"/>
  <c r="F117" i="3"/>
  <c r="F40" i="3"/>
  <c r="E41" i="6"/>
  <c r="E76" i="6"/>
  <c r="F117" i="1"/>
  <c r="F39" i="1"/>
  <c r="F40" i="1"/>
  <c r="F117" i="4"/>
  <c r="F40" i="4"/>
  <c r="F39" i="4"/>
  <c r="E76" i="1"/>
  <c r="E41" i="1"/>
  <c r="F41" i="2"/>
  <c r="E41" i="4"/>
  <c r="E52" i="3"/>
  <c r="E41" i="2"/>
  <c r="E52" i="6"/>
  <c r="E52" i="1"/>
  <c r="E76" i="2"/>
  <c r="E41" i="3"/>
  <c r="E52" i="4"/>
  <c r="F117" i="2"/>
  <c r="F41" i="6" l="1"/>
  <c r="F47" i="6" s="1"/>
  <c r="F41" i="3"/>
  <c r="F49" i="6"/>
  <c r="F41" i="1"/>
  <c r="F41" i="4"/>
  <c r="F51" i="6"/>
  <c r="F51" i="2"/>
  <c r="F70" i="2" s="1"/>
  <c r="F50" i="2"/>
  <c r="F45" i="2"/>
  <c r="F46" i="2"/>
  <c r="F49" i="2"/>
  <c r="F44" i="2"/>
  <c r="F48" i="2"/>
  <c r="F47" i="2"/>
  <c r="F46" i="6" l="1"/>
  <c r="F44" i="6"/>
  <c r="F63" i="6"/>
  <c r="F45" i="6"/>
  <c r="F50" i="6"/>
  <c r="F48" i="6"/>
  <c r="F50" i="3"/>
  <c r="F51" i="3"/>
  <c r="F45" i="3"/>
  <c r="F44" i="3"/>
  <c r="F46" i="3"/>
  <c r="F47" i="3"/>
  <c r="F48" i="3"/>
  <c r="F49" i="3"/>
  <c r="F63" i="4"/>
  <c r="F50" i="4"/>
  <c r="F45" i="4"/>
  <c r="F48" i="4"/>
  <c r="F51" i="4"/>
  <c r="F46" i="4"/>
  <c r="F44" i="4"/>
  <c r="F47" i="4"/>
  <c r="F49" i="4"/>
  <c r="F63" i="1"/>
  <c r="F49" i="1"/>
  <c r="F47" i="1"/>
  <c r="F50" i="1"/>
  <c r="F46" i="1"/>
  <c r="F45" i="1"/>
  <c r="F48" i="1"/>
  <c r="F51" i="1"/>
  <c r="F44" i="1"/>
  <c r="F63" i="3"/>
  <c r="F52" i="2"/>
  <c r="F52" i="3" l="1"/>
  <c r="F64" i="3" s="1"/>
  <c r="F66" i="3" s="1"/>
  <c r="F73" i="3" s="1"/>
  <c r="F52" i="6"/>
  <c r="F64" i="6" s="1"/>
  <c r="F66" i="6" s="1"/>
  <c r="F52" i="1"/>
  <c r="F64" i="1" s="1"/>
  <c r="F66" i="1"/>
  <c r="F73" i="1" s="1"/>
  <c r="F52" i="4"/>
  <c r="F64" i="4" s="1"/>
  <c r="F66" i="4" s="1"/>
  <c r="F63" i="2"/>
  <c r="F118" i="6" l="1"/>
  <c r="F73" i="6"/>
  <c r="F76" i="6" s="1"/>
  <c r="F118" i="3"/>
  <c r="F76" i="3"/>
  <c r="F118" i="4"/>
  <c r="F76" i="4"/>
  <c r="F118" i="1"/>
  <c r="F64" i="2"/>
  <c r="F66" i="2" s="1"/>
  <c r="F118" i="2" l="1"/>
  <c r="F73" i="2"/>
  <c r="F119" i="4"/>
  <c r="F85" i="4"/>
  <c r="F81" i="4"/>
  <c r="F82" i="4"/>
  <c r="F84" i="4"/>
  <c r="F80" i="4"/>
  <c r="F83" i="4"/>
  <c r="F85" i="6"/>
  <c r="F81" i="6"/>
  <c r="F84" i="6"/>
  <c r="F80" i="6"/>
  <c r="F82" i="6"/>
  <c r="F83" i="6"/>
  <c r="F81" i="3"/>
  <c r="F84" i="3"/>
  <c r="F83" i="3"/>
  <c r="F80" i="3"/>
  <c r="F85" i="3"/>
  <c r="F82" i="3"/>
  <c r="F119" i="3"/>
  <c r="F119" i="6"/>
  <c r="F76" i="1"/>
  <c r="F85" i="1" l="1"/>
  <c r="F81" i="1"/>
  <c r="F82" i="1"/>
  <c r="F84" i="1"/>
  <c r="F80" i="1"/>
  <c r="F83" i="1"/>
  <c r="F86" i="4"/>
  <c r="F92" i="4" s="1"/>
  <c r="F94" i="4" s="1"/>
  <c r="F119" i="1"/>
  <c r="F86" i="6"/>
  <c r="F92" i="6" s="1"/>
  <c r="F94" i="6" s="1"/>
  <c r="F86" i="3"/>
  <c r="F76" i="2"/>
  <c r="F83" i="2" l="1"/>
  <c r="F85" i="2"/>
  <c r="F81" i="2"/>
  <c r="F82" i="2"/>
  <c r="F84" i="2"/>
  <c r="F80" i="2"/>
  <c r="F104" i="4"/>
  <c r="F105" i="4"/>
  <c r="I95" i="3"/>
  <c r="F120" i="4"/>
  <c r="F122" i="4" s="1"/>
  <c r="F120" i="6"/>
  <c r="F122" i="6" s="1"/>
  <c r="F104" i="6"/>
  <c r="F105" i="6"/>
  <c r="F86" i="1"/>
  <c r="F92" i="1" s="1"/>
  <c r="F94" i="1" s="1"/>
  <c r="F92" i="3"/>
  <c r="F94" i="3" s="1"/>
  <c r="F119" i="2"/>
  <c r="F108" i="4" l="1"/>
  <c r="F111" i="4"/>
  <c r="F109" i="4"/>
  <c r="F120" i="1"/>
  <c r="F122" i="1" s="1"/>
  <c r="F105" i="1"/>
  <c r="F104" i="1"/>
  <c r="F120" i="3"/>
  <c r="F122" i="3" s="1"/>
  <c r="F105" i="3"/>
  <c r="F104" i="3"/>
  <c r="F109" i="6"/>
  <c r="F111" i="6"/>
  <c r="F108" i="6"/>
  <c r="F86" i="2"/>
  <c r="F92" i="2" s="1"/>
  <c r="F113" i="4" l="1"/>
  <c r="F123" i="4" s="1"/>
  <c r="F124" i="4" s="1"/>
  <c r="F113" i="6"/>
  <c r="F123" i="6" s="1"/>
  <c r="F124" i="6" s="1"/>
  <c r="F109" i="1"/>
  <c r="F111" i="1"/>
  <c r="F108" i="1"/>
  <c r="F111" i="3"/>
  <c r="F109" i="3"/>
  <c r="F108" i="3"/>
  <c r="F94" i="2"/>
  <c r="F113" i="3" l="1"/>
  <c r="F123" i="3" s="1"/>
  <c r="F124" i="3" s="1"/>
  <c r="F126" i="3" s="1"/>
  <c r="F126" i="4"/>
  <c r="F126" i="6"/>
  <c r="F113" i="1"/>
  <c r="F123" i="1" s="1"/>
  <c r="F124" i="1" s="1"/>
  <c r="F120" i="2"/>
  <c r="F122" i="2" s="1"/>
  <c r="F104" i="2"/>
  <c r="F105" i="2"/>
  <c r="F126" i="1" l="1"/>
  <c r="F108" i="2"/>
  <c r="F111" i="2" l="1"/>
  <c r="F109" i="2"/>
  <c r="F113" i="2" l="1"/>
  <c r="F123" i="2" s="1"/>
  <c r="F124" i="2" s="1"/>
  <c r="F126" i="2" l="1"/>
</calcChain>
</file>

<file path=xl/sharedStrings.xml><?xml version="1.0" encoding="utf-8"?>
<sst xmlns="http://schemas.openxmlformats.org/spreadsheetml/2006/main" count="937" uniqueCount="141">
  <si>
    <t>CARGO: ALMOXARIFE</t>
  </si>
  <si>
    <t>A</t>
  </si>
  <si>
    <t>Data de apresentação da proposta (dia/mês/ano)</t>
  </si>
  <si>
    <t>B</t>
  </si>
  <si>
    <t>Município/UF:</t>
  </si>
  <si>
    <t>C</t>
  </si>
  <si>
    <t>Ano Acordo, Convenção ou Sentença Normativa em Dissídio</t>
  </si>
  <si>
    <t>D</t>
  </si>
  <si>
    <t>Nº de meses de execursão contratual</t>
  </si>
  <si>
    <t>12 Meses</t>
  </si>
  <si>
    <t xml:space="preserve">                                                   IDENTIFICAÇÃO DOS SERVIÇOS </t>
  </si>
  <si>
    <t>Unidade de Medida</t>
  </si>
  <si>
    <t>Posto</t>
  </si>
  <si>
    <t>Quantidade Total à Contratar (em função da unidade de medida)</t>
  </si>
  <si>
    <t>Dados complementares para composição dos custos referente à mão-de-obra</t>
  </si>
  <si>
    <t>Tipo de serviço (mesmo serviço com características distintas)</t>
  </si>
  <si>
    <t>Almoxarife</t>
  </si>
  <si>
    <t>Classificação Brasileira de Ocupações</t>
  </si>
  <si>
    <t>4141-05</t>
  </si>
  <si>
    <t>Salário Normativo da Categoria Profissional</t>
  </si>
  <si>
    <t>Categoria Profissional (vinculada à execução contratual)</t>
  </si>
  <si>
    <t>Data base da categoria (dia/mês/ano)</t>
  </si>
  <si>
    <r>
      <rPr>
        <sz val="12"/>
        <color indexed="8"/>
        <rFont val="Arial Narrow"/>
        <family val="2"/>
      </rPr>
      <t> </t>
    </r>
    <r>
      <rPr>
        <b/>
        <sz val="12"/>
        <color indexed="8"/>
        <rFont val="Arial Narrow"/>
        <family val="2"/>
      </rPr>
      <t>MÓDULO 1: COMPOSIÇÃO DA REMUNERAÇÃO</t>
    </r>
  </si>
  <si>
    <t>Composição da Remuneração</t>
  </si>
  <si>
    <t>%</t>
  </si>
  <si>
    <t>Valor (R$)</t>
  </si>
  <si>
    <t xml:space="preserve">Salário Base                                                                         </t>
  </si>
  <si>
    <t>Adicional  de periculosidade</t>
  </si>
  <si>
    <t>Adicional Noturno</t>
  </si>
  <si>
    <t>Adicional de Hora Noturna Reduzida</t>
  </si>
  <si>
    <t>E</t>
  </si>
  <si>
    <t>Hora noturna adicional</t>
  </si>
  <si>
    <t>TOTAL</t>
  </si>
  <si>
    <t>MÓDULO 2: ENCARGOS E BENEFÍCIOS ANUAIS, MENSAIS E DIÁRIOS</t>
  </si>
  <si>
    <t>2.1</t>
  </si>
  <si>
    <t>13º (décimo terceiro) Salário, Férias e Adicional de Férias</t>
  </si>
  <si>
    <t>13º (décimo terceiro) Salário</t>
  </si>
  <si>
    <t>Férias e Adicional de Férias</t>
  </si>
  <si>
    <t>2.2</t>
  </si>
  <si>
    <t> Encargos Previdenciários (GPS), Fundo de Garantia por Tempo de Serviço (FGTS) e outras contribuições.</t>
  </si>
  <si>
    <t xml:space="preserve">INSS </t>
  </si>
  <si>
    <t>Salário Educação</t>
  </si>
  <si>
    <t>SAT</t>
  </si>
  <si>
    <t>SESC ou SESI</t>
  </si>
  <si>
    <t>SENAI - SENAC</t>
  </si>
  <si>
    <t>F</t>
  </si>
  <si>
    <t>SEBRAE</t>
  </si>
  <si>
    <t>G</t>
  </si>
  <si>
    <t>INCRA</t>
  </si>
  <si>
    <t>H</t>
  </si>
  <si>
    <t>FGTS</t>
  </si>
  <si>
    <t>2.3</t>
  </si>
  <si>
    <t>Benefícios Mensais e Diários</t>
  </si>
  <si>
    <t>Custo c/ deslocamento funcionário</t>
  </si>
  <si>
    <t>Quadro Resumo do Módulo 2 - Encargos e Benefícios anuais, mensais e diários</t>
  </si>
  <si>
    <t>GPS, FGTS e outras contribuições</t>
  </si>
  <si>
    <t>MÓDULO 3 - PROVISÃO PARA RECISÃO</t>
  </si>
  <si>
    <t>Provisão Para Rescisão</t>
  </si>
  <si>
    <t>Aviso prévio indenizado</t>
  </si>
  <si>
    <t>Incidência do FGTS sobre aviso prévio indenizado</t>
  </si>
  <si>
    <t>Multa do FGTS e Contribuição Social sobre do aviso prévio indenizado</t>
  </si>
  <si>
    <t xml:space="preserve">Aviso prévio trabalhado  </t>
  </si>
  <si>
    <t>Incidência dos encargos do submódulo 2.2 sobre aviso prévio trabalhado</t>
  </si>
  <si>
    <t>Multa do FGTS e contribuição social sobre o aviso prévio trabalhado</t>
  </si>
  <si>
    <t>MÓDULO 4 - CUSTO DA REPOSIÇÃO DO PROFISSIONAL AUSENTE</t>
  </si>
  <si>
    <t>4.1</t>
  </si>
  <si>
    <t>Ausências Legais</t>
  </si>
  <si>
    <t>Férias 30 dias</t>
  </si>
  <si>
    <t>Licença paternidade/maternidade</t>
  </si>
  <si>
    <t>Ausência por acidente de trabalho</t>
  </si>
  <si>
    <t>Afastamento Maternidade</t>
  </si>
  <si>
    <t>Auxílio Doença</t>
  </si>
  <si>
    <t>4.2</t>
  </si>
  <si>
    <t>Intrajornada</t>
  </si>
  <si>
    <t>Intervalo para repouso ou alimentação</t>
  </si>
  <si>
    <t>Quadro Resumo do Módulo 4 - Custo de Reposição do Profissional Ausente</t>
  </si>
  <si>
    <t>Ausencias legais</t>
  </si>
  <si>
    <t>MÓDULO 5 - INSUMOS DIVERSOS</t>
  </si>
  <si>
    <t>Insumos Diversos</t>
  </si>
  <si>
    <t>Uniformes</t>
  </si>
  <si>
    <t>Materiais/Equipamentos</t>
  </si>
  <si>
    <t>Saúde do Trabalhador (PPRA/PCMSO e ASO)</t>
  </si>
  <si>
    <r>
      <rPr>
        <sz val="12"/>
        <rFont val="Arial Narrow"/>
        <family val="2"/>
      </rPr>
      <t> </t>
    </r>
    <r>
      <rPr>
        <b/>
        <sz val="12"/>
        <rFont val="Arial Narrow"/>
        <family val="2"/>
      </rPr>
      <t>MÓDULO 6 - CUSTOS INDIRETOS, TRIBUTOS E LUCRO</t>
    </r>
  </si>
  <si>
    <t>Custos Indiretos, Tributos e Lucro</t>
  </si>
  <si>
    <t>Custos Indiretos</t>
  </si>
  <si>
    <t>Lucro</t>
  </si>
  <si>
    <t>Tributos</t>
  </si>
  <si>
    <t>C1. Tributos Federais</t>
  </si>
  <si>
    <t>C1.1. PIS</t>
  </si>
  <si>
    <t>C1.2. COFINS</t>
  </si>
  <si>
    <t>C.2. Tributos Estaduais</t>
  </si>
  <si>
    <t>C.2.1. ISS</t>
  </si>
  <si>
    <t>C.3. Tributos Municipais (especificar)</t>
  </si>
  <si>
    <t xml:space="preserve">FATOR K </t>
  </si>
  <si>
    <t>QUADRO-RESUMO DO CUSTO POR EMPREGADO</t>
  </si>
  <si>
    <t>Mão-de-obra Vinculada à Execução Contratual 
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</si>
  <si>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</si>
  <si>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</si>
  <si>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</si>
  <si>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</si>
  <si>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</si>
  <si>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+C+ D + E)</t>
  </si>
  <si>
    <t>Módulo 6 – Custos indiretos, tributos e lucro</t>
  </si>
  <si>
    <t xml:space="preserve"> VALOR TOTAL DO POSTO DE ALMOXARIFE (1 POSTO)</t>
  </si>
  <si>
    <t>PLANILHA DE CUSTOS E FORMAÇÃO DE PREÇOS - GRUPO 5 - ITEM 1</t>
  </si>
  <si>
    <t>Nossa Senhora da Glória/SE</t>
  </si>
  <si>
    <t>CARGO: AUXILIAR DE CAMPO</t>
  </si>
  <si>
    <t>Auxiluar de Campo</t>
  </si>
  <si>
    <t>6210-05</t>
  </si>
  <si>
    <t>Trabalhadores vinculados ao SEAC</t>
  </si>
  <si>
    <t>Adicional  de insalubridade</t>
  </si>
  <si>
    <t>Materiais/Equipamentos (EPI's)</t>
  </si>
  <si>
    <t xml:space="preserve"> VALOR TOTAL DO POSTO DE AUXILIAR DE CAMPO (1 POSTO)</t>
  </si>
  <si>
    <t>PLANILHA DE CUSTOS E FORMAÇÃO DE PREÇOS - GRUPO 5 - ITEM 2</t>
  </si>
  <si>
    <t>CARGO: CONTÍNUO</t>
  </si>
  <si>
    <t>Contínuo</t>
  </si>
  <si>
    <t>4122-05</t>
  </si>
  <si>
    <t xml:space="preserve"> VALOR TOTAL DO POSTO DE CONTÍNUO (1 POSTO)</t>
  </si>
  <si>
    <t>PLANILHA DE CUSTOS E FORMAÇÃO DE PREÇOS - GRUPO 5 - ITEM 3</t>
  </si>
  <si>
    <t>]</t>
  </si>
  <si>
    <t>CARGO: MOTORISTA DE ÔNIBUS RODOVIÁRIO</t>
  </si>
  <si>
    <t>Motorista de Ônibus Rodoviário</t>
  </si>
  <si>
    <t>7824-05</t>
  </si>
  <si>
    <t>Materiais/Equipamentos  (EPI's)</t>
  </si>
  <si>
    <t xml:space="preserve"> VALOR TOTAL DO POSTO DE MOTORISTA DE ÔNIBUS RODOVIÁRIO (1 POSTO)</t>
  </si>
  <si>
    <t xml:space="preserve"> VALOR TOTAL DO POSTO DE MOTORISTA DE ÔNIBUS RODOVIÁRIO (2 POSTOS)</t>
  </si>
  <si>
    <t>PLANILHA DE CUSTOS E FORMAÇÃO DE PREÇOS - GRUPO 5 - ITEM 4</t>
  </si>
  <si>
    <t>CARGO: PEDREIRO</t>
  </si>
  <si>
    <t>Pedreiro</t>
  </si>
  <si>
    <t>7152-10</t>
  </si>
  <si>
    <t xml:space="preserve"> VALOR TOTAL DO POSTO DE PEDREIRO (1 POSTO)</t>
  </si>
  <si>
    <t>PLANILHA DE CUSTOS E FORMAÇÃO DE PREÇOS - GRUPO 5 - ITEM 6</t>
  </si>
  <si>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MÓDULO 1: COMPOSIÇÃO DA REMUNERAÇÃO</t>
    </r>
  </si>
  <si>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MÓDULO 6 - CUSTOS INDIRETOS, TRIBUTOS E LUCRO</t>
    </r>
  </si>
  <si>
    <t>SE000032/2020</t>
  </si>
  <si>
    <t>___/____/2020</t>
  </si>
  <si>
    <t>SE000153/2019</t>
  </si>
  <si>
    <r>
      <t>Ticket alimentação (R$ 22,21 x 26 dias) = R$ 577,50/(</t>
    </r>
    <r>
      <rPr>
        <sz val="10"/>
        <color rgb="FFFF0000"/>
        <rFont val="Arial Narrow"/>
        <family val="2"/>
      </rPr>
      <t>Cláusula 11ª CCT 2019/2020)</t>
    </r>
  </si>
  <si>
    <t>Auxílio alimentação (R$ 12,50 - 10%) = R$ 11,25 x 21,08) (Cláusula 09ª CCT 2020)</t>
  </si>
  <si>
    <t>Nossa Senhora da Glória/SE, ____ de ___________ de 20____</t>
  </si>
  <si>
    <t xml:space="preserve"> VALOR TOTAL DO POSTO DE CONTÍNUO (2 POSTOS)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</si>
</sst>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&quot;R$ &quot;* #,##0.00_-;&quot;-R$ &quot;* #,##0.00_-;_-&quot;R$ &quot;* \-??_-;_-@_-"/>
    <numFmt numFmtId="166" formatCode="_-* #,##0.00_-;\-* #,##0.00_-;_-* \-??_-;_-@_-"/>
    <numFmt numFmtId="167" formatCode="_(* #,##0.00_);_(* \(#,##0.00\);_(* \-??_);_(@_)"/>
    <numFmt numFmtId="168" formatCode="_-* #,##0.0000_-;\-* #,##0.0000_-;_-* \-????_-;_-@_-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b/>
      <u/>
      <sz val="13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2"/>
      <color indexed="10"/>
      <name val="Arial Narrow"/>
      <family val="2"/>
    </font>
    <font>
      <i/>
      <sz val="12"/>
      <name val="Arial Narrow"/>
      <family val="2"/>
    </font>
    <font>
      <sz val="11.5"/>
      <name val="Vrinda"/>
      <family val="2"/>
    </font>
    <font>
      <b/>
      <u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63"/>
        <bgColor indexed="59"/>
      </patternFill>
    </fill>
    <fill>
      <patternFill patternType="solid">
        <fgColor theme="8"/>
        <bgColor indexed="64"/>
      </patternFill>
    </fill>
    <fill>
      <patternFill patternType="solid">
        <fgColor theme="8"/>
        <bgColor indexed="26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4" fillId="2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10" fontId="7" fillId="0" borderId="9" xfId="0" applyNumberFormat="1" applyFont="1" applyBorder="1" applyAlignment="1">
      <alignment horizontal="right" vertical="center" wrapText="1"/>
    </xf>
    <xf numFmtId="43" fontId="7" fillId="0" borderId="10" xfId="1" applyFont="1" applyFill="1" applyBorder="1" applyAlignment="1" applyProtection="1">
      <alignment vertical="center" wrapText="1"/>
    </xf>
    <xf numFmtId="0" fontId="7" fillId="4" borderId="13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4" xfId="0" applyNumberFormat="1" applyFont="1" applyFill="1" applyBorder="1" applyAlignment="1">
      <alignment horizontal="right" vertical="center" wrapText="1"/>
    </xf>
    <xf numFmtId="164" fontId="8" fillId="4" borderId="15" xfId="2" applyFont="1" applyFill="1" applyBorder="1" applyAlignment="1" applyProtection="1">
      <alignment vertical="center" wrapText="1"/>
    </xf>
    <xf numFmtId="0" fontId="10" fillId="2" borderId="0" xfId="0" applyFont="1" applyFill="1" applyBorder="1"/>
    <xf numFmtId="165" fontId="2" fillId="0" borderId="0" xfId="0" applyNumberFormat="1" applyFont="1"/>
    <xf numFmtId="0" fontId="8" fillId="4" borderId="1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10" fontId="7" fillId="0" borderId="9" xfId="0" applyNumberFormat="1" applyFont="1" applyBorder="1" applyAlignment="1">
      <alignment vertical="center" wrapText="1"/>
    </xf>
    <xf numFmtId="2" fontId="7" fillId="0" borderId="10" xfId="2" applyNumberFormat="1" applyFont="1" applyFill="1" applyBorder="1" applyAlignment="1" applyProtection="1">
      <alignment vertical="center" wrapText="1"/>
    </xf>
    <xf numFmtId="164" fontId="2" fillId="0" borderId="0" xfId="2" applyFont="1" applyFill="1" applyBorder="1" applyAlignment="1" applyProtection="1"/>
    <xf numFmtId="0" fontId="7" fillId="2" borderId="12" xfId="0" applyFont="1" applyFill="1" applyBorder="1" applyAlignment="1">
      <alignment vertical="center" wrapText="1"/>
    </xf>
    <xf numFmtId="10" fontId="7" fillId="2" borderId="9" xfId="0" applyNumberFormat="1" applyFont="1" applyFill="1" applyBorder="1" applyAlignment="1">
      <alignment vertical="center" wrapText="1"/>
    </xf>
    <xf numFmtId="166" fontId="2" fillId="0" borderId="0" xfId="0" applyNumberFormat="1" applyFont="1"/>
    <xf numFmtId="10" fontId="8" fillId="4" borderId="21" xfId="0" applyNumberFormat="1" applyFont="1" applyFill="1" applyBorder="1" applyAlignment="1">
      <alignment vertical="center" wrapText="1"/>
    </xf>
    <xf numFmtId="164" fontId="8" fillId="4" borderId="15" xfId="2" applyFont="1" applyFill="1" applyBorder="1" applyAlignment="1" applyProtection="1">
      <alignment horizontal="center" vertical="top" wrapText="1"/>
    </xf>
    <xf numFmtId="0" fontId="7" fillId="2" borderId="21" xfId="0" applyFont="1" applyFill="1" applyBorder="1" applyAlignment="1">
      <alignment vertical="center" wrapText="1"/>
    </xf>
    <xf numFmtId="43" fontId="7" fillId="0" borderId="10" xfId="1" applyFont="1" applyFill="1" applyBorder="1" applyAlignment="1" applyProtection="1">
      <alignment horizontal="center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164" fontId="7" fillId="0" borderId="10" xfId="2" applyFont="1" applyFill="1" applyBorder="1" applyAlignment="1" applyProtection="1">
      <alignment horizontal="center" vertical="top" wrapText="1"/>
    </xf>
    <xf numFmtId="10" fontId="8" fillId="4" borderId="9" xfId="0" applyNumberFormat="1" applyFont="1" applyFill="1" applyBorder="1" applyAlignment="1">
      <alignment horizontal="right" vertical="top" wrapText="1"/>
    </xf>
    <xf numFmtId="164" fontId="8" fillId="4" borderId="10" xfId="2" applyFont="1" applyFill="1" applyBorder="1" applyAlignment="1" applyProtection="1">
      <alignment horizontal="center" vertical="top" wrapText="1"/>
    </xf>
    <xf numFmtId="0" fontId="7" fillId="0" borderId="9" xfId="0" applyFont="1" applyBorder="1" applyAlignment="1">
      <alignment horizontal="right" wrapText="1"/>
    </xf>
    <xf numFmtId="43" fontId="11" fillId="0" borderId="10" xfId="1" applyFont="1" applyFill="1" applyBorder="1" applyAlignment="1" applyProtection="1">
      <alignment vertical="center" wrapText="1"/>
    </xf>
    <xf numFmtId="0" fontId="7" fillId="4" borderId="22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right" vertical="top" wrapText="1"/>
    </xf>
    <xf numFmtId="0" fontId="8" fillId="4" borderId="21" xfId="0" applyFont="1" applyFill="1" applyBorder="1" applyAlignment="1">
      <alignment vertical="top" wrapText="1"/>
    </xf>
    <xf numFmtId="0" fontId="8" fillId="4" borderId="24" xfId="0" applyFont="1" applyFill="1" applyBorder="1" applyAlignment="1">
      <alignment horizontal="center" vertical="center" wrapText="1"/>
    </xf>
    <xf numFmtId="10" fontId="7" fillId="0" borderId="9" xfId="0" applyNumberFormat="1" applyFont="1" applyBorder="1" applyAlignment="1">
      <alignment horizontal="center" vertical="center" wrapText="1"/>
    </xf>
    <xf numFmtId="10" fontId="8" fillId="4" borderId="21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2" fontId="7" fillId="0" borderId="10" xfId="2" applyNumberFormat="1" applyFont="1" applyFill="1" applyBorder="1" applyAlignment="1" applyProtection="1">
      <alignment vertical="top" wrapText="1"/>
    </xf>
    <xf numFmtId="10" fontId="8" fillId="4" borderId="9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horizontal="left" vertical="center" wrapText="1"/>
    </xf>
    <xf numFmtId="10" fontId="7" fillId="0" borderId="9" xfId="0" applyNumberFormat="1" applyFont="1" applyBorder="1" applyAlignment="1">
      <alignment vertical="top" wrapText="1"/>
    </xf>
    <xf numFmtId="167" fontId="7" fillId="0" borderId="10" xfId="0" applyNumberFormat="1" applyFont="1" applyBorder="1" applyAlignment="1">
      <alignment horizontal="left" vertical="top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top" wrapText="1"/>
    </xf>
    <xf numFmtId="168" fontId="2" fillId="0" borderId="0" xfId="0" applyNumberFormat="1" applyFont="1"/>
    <xf numFmtId="10" fontId="2" fillId="0" borderId="0" xfId="0" applyNumberFormat="1" applyFont="1"/>
    <xf numFmtId="10" fontId="8" fillId="4" borderId="9" xfId="0" applyNumberFormat="1" applyFont="1" applyFill="1" applyBorder="1" applyAlignment="1">
      <alignment vertical="top" wrapText="1"/>
    </xf>
    <xf numFmtId="164" fontId="8" fillId="4" borderId="10" xfId="2" applyFont="1" applyFill="1" applyBorder="1" applyAlignment="1" applyProtection="1">
      <alignment horizontal="left" vertical="top"/>
    </xf>
    <xf numFmtId="10" fontId="12" fillId="2" borderId="26" xfId="3" applyNumberFormat="1" applyFont="1" applyFill="1" applyBorder="1" applyAlignment="1" applyProtection="1"/>
    <xf numFmtId="0" fontId="12" fillId="2" borderId="26" xfId="0" applyFont="1" applyFill="1" applyBorder="1" applyAlignment="1">
      <alignment horizontal="right"/>
    </xf>
    <xf numFmtId="169" fontId="7" fillId="2" borderId="28" xfId="0" applyNumberFormat="1" applyFont="1" applyFill="1" applyBorder="1" applyAlignment="1">
      <alignment horizontal="center"/>
    </xf>
    <xf numFmtId="0" fontId="7" fillId="2" borderId="29" xfId="0" applyFont="1" applyFill="1" applyBorder="1" applyAlignment="1"/>
    <xf numFmtId="0" fontId="7" fillId="4" borderId="8" xfId="0" applyFont="1" applyFill="1" applyBorder="1" applyAlignment="1">
      <alignment wrapText="1"/>
    </xf>
    <xf numFmtId="43" fontId="8" fillId="4" borderId="10" xfId="1" applyFont="1" applyFill="1" applyBorder="1" applyAlignment="1" applyProtection="1">
      <alignment horizontal="center" vertical="top" wrapText="1"/>
    </xf>
    <xf numFmtId="43" fontId="7" fillId="0" borderId="10" xfId="1" applyFont="1" applyFill="1" applyBorder="1" applyAlignment="1" applyProtection="1">
      <alignment horizontal="center" vertical="center" wrapText="1"/>
    </xf>
    <xf numFmtId="43" fontId="8" fillId="4" borderId="10" xfId="1" applyFont="1" applyFill="1" applyBorder="1" applyAlignment="1" applyProtection="1">
      <alignment horizontal="center" vertical="top"/>
    </xf>
    <xf numFmtId="0" fontId="7" fillId="5" borderId="22" xfId="0" applyFont="1" applyFill="1" applyBorder="1" applyAlignment="1">
      <alignment horizontal="justify"/>
    </xf>
    <xf numFmtId="0" fontId="7" fillId="5" borderId="30" xfId="0" applyFont="1" applyFill="1" applyBorder="1"/>
    <xf numFmtId="0" fontId="7" fillId="5" borderId="31" xfId="0" applyFont="1" applyFill="1" applyBorder="1" applyAlignment="1">
      <alignment horizontal="center" vertical="top"/>
    </xf>
    <xf numFmtId="0" fontId="13" fillId="0" borderId="0" xfId="0" applyFont="1"/>
    <xf numFmtId="43" fontId="8" fillId="4" borderId="33" xfId="1" applyFont="1" applyFill="1" applyBorder="1" applyAlignment="1" applyProtection="1">
      <alignment vertical="center"/>
    </xf>
    <xf numFmtId="165" fontId="13" fillId="0" borderId="0" xfId="0" applyNumberFormat="1" applyFont="1"/>
    <xf numFmtId="0" fontId="7" fillId="5" borderId="34" xfId="0" applyFont="1" applyFill="1" applyBorder="1" applyAlignment="1">
      <alignment horizontal="justify"/>
    </xf>
    <xf numFmtId="0" fontId="7" fillId="5" borderId="35" xfId="0" applyFont="1" applyFill="1" applyBorder="1"/>
    <xf numFmtId="0" fontId="7" fillId="5" borderId="36" xfId="0" applyFont="1" applyFill="1" applyBorder="1"/>
    <xf numFmtId="166" fontId="13" fillId="0" borderId="0" xfId="0" applyNumberFormat="1" applyFont="1"/>
    <xf numFmtId="0" fontId="8" fillId="0" borderId="0" xfId="0" applyFont="1" applyBorder="1" applyAlignment="1">
      <alignment horizontal="center" vertical="center"/>
    </xf>
    <xf numFmtId="164" fontId="13" fillId="0" borderId="0" xfId="2" applyFont="1" applyFill="1" applyBorder="1" applyAlignment="1" applyProtection="1"/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43" fontId="7" fillId="7" borderId="10" xfId="1" applyFont="1" applyFill="1" applyBorder="1" applyAlignment="1" applyProtection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right" vertical="top" wrapText="1"/>
    </xf>
    <xf numFmtId="0" fontId="8" fillId="4" borderId="3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top" wrapText="1"/>
    </xf>
    <xf numFmtId="0" fontId="7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wrapText="1"/>
    </xf>
    <xf numFmtId="0" fontId="8" fillId="4" borderId="21" xfId="0" applyFont="1" applyFill="1" applyBorder="1" applyAlignment="1">
      <alignment horizontal="right" vertical="top" wrapText="1"/>
    </xf>
    <xf numFmtId="14" fontId="7" fillId="6" borderId="15" xfId="0" applyNumberFormat="1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4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8" fillId="0" borderId="10" xfId="1" applyNumberFormat="1" applyFont="1" applyFill="1" applyBorder="1" applyAlignment="1" applyProtection="1">
      <alignment horizontal="center" vertical="center"/>
    </xf>
    <xf numFmtId="164" fontId="8" fillId="7" borderId="10" xfId="2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49" fontId="7" fillId="6" borderId="10" xfId="0" applyNumberFormat="1" applyFont="1" applyFill="1" applyBorder="1" applyAlignment="1">
      <alignment horizontal="center" vertical="top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E25AC1F8-F51E-470F-A965-D50811329CF6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t" anchorCtr="0"/>
        <a:lstStyle/>
        <a:p>
          <a:pPr algn="ctr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r>
            <a:rPr lang="zh-CN" altLang="pt-BR" sz="1200"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 rtl="0"/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21F5F91C-AEA1-40FC-BFCC-767D48C80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929640</xdr:colOff>
      <xdr:row>1</xdr:row>
      <xdr:rowOff>121920</xdr:rowOff>
    </xdr:from>
    <xdr:to>
      <xdr:col>5</xdr:col>
      <xdr:colOff>1910715</xdr:colOff>
      <xdr:row>6</xdr:row>
      <xdr:rowOff>161290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6AD519DD-F330-41BD-A780-D898DFB7C3C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7208520" y="312420"/>
          <a:ext cx="965835" cy="953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7E97EDEF-FFB2-4138-A2A2-AD11BDEAA85C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t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r>
            <a:rPr lang="zh-CN" altLang="pt-BR" sz="1200"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4EA54B1F-29A6-49A5-8A95-BF3A4874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944880</xdr:colOff>
      <xdr:row>1</xdr:row>
      <xdr:rowOff>106680</xdr:rowOff>
    </xdr:from>
    <xdr:to>
      <xdr:col>5</xdr:col>
      <xdr:colOff>1925955</xdr:colOff>
      <xdr:row>6</xdr:row>
      <xdr:rowOff>146050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A3C8BA06-FB8C-4981-B8D3-8822941869F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7223760" y="297180"/>
          <a:ext cx="965835" cy="953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9F3CC898-0D8B-4DCF-B4EC-F784722BE165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ctr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endParaRPr lang="pt-BR" sz="1200">
            <a:effectLst/>
            <a:latin typeface="Arial Narrow" panose="020B0606020202030204" pitchFamily="34" charset="0"/>
          </a:endParaRPr>
        </a:p>
        <a:p>
          <a:pPr rtl="0"/>
          <a:r>
            <a:rPr lang="zh-CN" altLang="pt-BR" sz="1100">
              <a:effectLst/>
              <a:latin typeface="+mn-lt"/>
              <a:ea typeface="+mn-ea"/>
              <a:cs typeface="+mn-cs"/>
            </a:rPr>
            <a:t> </a:t>
          </a:r>
          <a:endParaRPr lang="pt-BR">
            <a:effectLst/>
          </a:endParaRPr>
        </a:p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68B41B73-D88A-428B-A938-91A14CD1D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914400</xdr:colOff>
      <xdr:row>1</xdr:row>
      <xdr:rowOff>121920</xdr:rowOff>
    </xdr:from>
    <xdr:to>
      <xdr:col>5</xdr:col>
      <xdr:colOff>1895475</xdr:colOff>
      <xdr:row>6</xdr:row>
      <xdr:rowOff>161290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F8169AF8-0682-4CEA-A468-51B568B5591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7193280" y="312420"/>
          <a:ext cx="965835" cy="953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EC1D23C3-8BB5-471E-87A6-C5B31D8410CE}"/>
            </a:ext>
          </a:extLst>
        </xdr:cNvPr>
        <xdr:cNvSpPr txBox="1"/>
      </xdr:nvSpPr>
      <xdr:spPr>
        <a:xfrm>
          <a:off x="1612900" y="443865"/>
          <a:ext cx="5338445" cy="10433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ctr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83820</xdr:rowOff>
    </xdr:from>
    <xdr:to>
      <xdr:col>3</xdr:col>
      <xdr:colOff>655320</xdr:colOff>
      <xdr:row>7</xdr:row>
      <xdr:rowOff>129540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5CC6FE67-D2E8-4310-BD4D-2E3CFA51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4320"/>
          <a:ext cx="96012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899160</xdr:colOff>
      <xdr:row>1</xdr:row>
      <xdr:rowOff>129540</xdr:rowOff>
    </xdr:from>
    <xdr:to>
      <xdr:col>5</xdr:col>
      <xdr:colOff>1880235</xdr:colOff>
      <xdr:row>7</xdr:row>
      <xdr:rowOff>8890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7FBA1536-0519-4A24-AABD-33FF960CFC0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7178040" y="320040"/>
          <a:ext cx="965835" cy="953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0DD99746-CE61-43E2-957A-E9A5057835FD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ctr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79C57E47-F5EC-4605-A013-E4D79771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914400</xdr:colOff>
      <xdr:row>1</xdr:row>
      <xdr:rowOff>121920</xdr:rowOff>
    </xdr:from>
    <xdr:to>
      <xdr:col>5</xdr:col>
      <xdr:colOff>1910715</xdr:colOff>
      <xdr:row>6</xdr:row>
      <xdr:rowOff>161290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7F353928-CDD3-4849-AE92-EEF3AFA5C41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7193280" y="312420"/>
          <a:ext cx="981075" cy="953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dreia\Desktop\IFS\Apoio%20Administrativo\Planilhas%20Forma&#231;&#227;o%20de%20Cus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oxarife"/>
      <sheetName val="Uniforme e EPI"/>
      <sheetName val="Encargos Sociais e Benefícios"/>
      <sheetName val="RESUMO V. M. SERVIÇOS"/>
      <sheetName val="RESUMO POR GRUPO"/>
      <sheetName val="G1 ITEM 2 12x36 Noturno"/>
      <sheetName val="Aux.Almoxarife"/>
      <sheetName val="Auxiliar de Campo"/>
      <sheetName val="Aux. de Cozinha"/>
      <sheetName val="Aux.Manut.Predial"/>
      <sheetName val="Ajud.Pedreiro"/>
      <sheetName val="Aux.Dentista"/>
      <sheetName val="Aux.Serv.Operacionais"/>
      <sheetName val="Bombeiro Hidrául."/>
      <sheetName val="Carpinteiro"/>
      <sheetName val="Contínuo"/>
      <sheetName val="Copeira"/>
      <sheetName val="Cozinheiro"/>
      <sheetName val="Eletricista"/>
      <sheetName val="Orçamentista"/>
      <sheetName val="Repórter Fotográfico"/>
      <sheetName val="Garçom"/>
      <sheetName val="Jardineiro"/>
      <sheetName val="Lavador de Carros"/>
      <sheetName val="Motorista"/>
      <sheetName val="Op. de Máq. Xerox"/>
      <sheetName val="Operador de Áudio,Som,TV"/>
      <sheetName val="Motorista de carro de passeio"/>
      <sheetName val="Pedreiro"/>
      <sheetName val="Pintor"/>
      <sheetName val="Recepcionista"/>
      <sheetName val="Revisor de Texto"/>
      <sheetName val="Assistente de Museus"/>
      <sheetName val="Técnico em Inform. Nível I"/>
      <sheetName val="Telefonista"/>
      <sheetName val="Operador de Trator Agríc"/>
      <sheetName val="Vaqueiro"/>
      <sheetName val="Designe Gráfico"/>
      <sheetName val="Web Designe"/>
      <sheetName val="Relações Públicas"/>
      <sheetName val="Planilha41"/>
      <sheetName val="Planilha42"/>
    </sheetNames>
    <sheetDataSet>
      <sheetData sheetId="0" refreshError="1"/>
      <sheetData sheetId="1" refreshError="1"/>
      <sheetData sheetId="2" refreshError="1">
        <row r="17">
          <cell r="C17">
            <v>8.3299999999999999E-2</v>
          </cell>
        </row>
        <row r="18">
          <cell r="C18">
            <v>0.121</v>
          </cell>
        </row>
        <row r="19">
          <cell r="C19">
            <v>0.20429999999999998</v>
          </cell>
        </row>
        <row r="21">
          <cell r="C21">
            <v>0.2</v>
          </cell>
        </row>
        <row r="22">
          <cell r="C22">
            <v>2.5000000000000001E-2</v>
          </cell>
        </row>
        <row r="23">
          <cell r="C23">
            <v>0.03</v>
          </cell>
        </row>
        <row r="24">
          <cell r="C24">
            <v>1.5015000000000001E-2</v>
          </cell>
        </row>
        <row r="25">
          <cell r="C25">
            <v>0.01</v>
          </cell>
        </row>
        <row r="26">
          <cell r="C26">
            <v>6.0000000000000001E-3</v>
          </cell>
        </row>
        <row r="27">
          <cell r="C27">
            <v>2E-3</v>
          </cell>
        </row>
        <row r="28">
          <cell r="C28">
            <v>0.08</v>
          </cell>
        </row>
        <row r="29">
          <cell r="C29">
            <v>0.36801500000000004</v>
          </cell>
        </row>
        <row r="32">
          <cell r="C32">
            <v>1.0640000000000001E-5</v>
          </cell>
        </row>
        <row r="35">
          <cell r="C35">
            <v>4.9866032499999999E-5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I132"/>
  <sheetViews>
    <sheetView tabSelected="1" topLeftCell="A99" zoomScale="60" zoomScaleNormal="60" workbookViewId="0">
      <selection activeCell="J119" sqref="J119"/>
    </sheetView>
  </sheetViews>
  <sheetFormatPr defaultColWidth="9.140625" defaultRowHeight="16.5" x14ac:dyDescent="0.3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3:9" ht="17.25" thickBot="1" x14ac:dyDescent="0.35"/>
    <row r="2" spans="3:9" x14ac:dyDescent="0.3">
      <c r="C2" s="3"/>
      <c r="D2" s="4"/>
      <c r="E2" s="4"/>
      <c r="F2" s="5"/>
    </row>
    <row r="3" spans="3:9" x14ac:dyDescent="0.3">
      <c r="C3" s="6"/>
      <c r="D3" s="7"/>
      <c r="E3" s="7"/>
      <c r="F3" s="8"/>
    </row>
    <row r="4" spans="3:9" x14ac:dyDescent="0.3">
      <c r="C4" s="6"/>
      <c r="D4" s="7"/>
      <c r="E4" s="7"/>
      <c r="F4" s="8"/>
    </row>
    <row r="5" spans="3:9" x14ac:dyDescent="0.3">
      <c r="C5" s="6"/>
      <c r="D5" s="7"/>
      <c r="E5" s="7"/>
      <c r="F5" s="8"/>
    </row>
    <row r="6" spans="3:9" x14ac:dyDescent="0.3">
      <c r="C6" s="6"/>
      <c r="D6" s="7"/>
      <c r="E6" s="7"/>
      <c r="F6" s="8"/>
    </row>
    <row r="7" spans="3:9" x14ac:dyDescent="0.3">
      <c r="C7" s="6"/>
      <c r="D7" s="7"/>
      <c r="E7" s="7"/>
      <c r="F7" s="8"/>
    </row>
    <row r="8" spans="3:9" x14ac:dyDescent="0.3">
      <c r="C8" s="6"/>
      <c r="D8" s="7"/>
      <c r="E8" s="7"/>
      <c r="F8" s="8"/>
    </row>
    <row r="9" spans="3:9" s="10" customFormat="1" x14ac:dyDescent="0.3">
      <c r="C9" s="145"/>
      <c r="D9" s="145"/>
      <c r="E9" s="145"/>
      <c r="F9" s="145"/>
      <c r="G9" s="9"/>
    </row>
    <row r="10" spans="3:9" s="10" customFormat="1" x14ac:dyDescent="0.3">
      <c r="C10" s="146" t="s">
        <v>0</v>
      </c>
      <c r="D10" s="146"/>
      <c r="E10" s="146"/>
      <c r="F10" s="146"/>
      <c r="G10" s="9"/>
    </row>
    <row r="11" spans="3:9" s="10" customFormat="1" x14ac:dyDescent="0.3">
      <c r="C11" s="147"/>
      <c r="D11" s="147"/>
      <c r="E11" s="147"/>
      <c r="F11" s="147"/>
      <c r="G11" s="9"/>
    </row>
    <row r="12" spans="3:9" ht="17.25" thickBot="1" x14ac:dyDescent="0.35">
      <c r="C12" s="11"/>
      <c r="D12" s="12"/>
      <c r="E12" s="12"/>
      <c r="F12" s="13"/>
      <c r="G12" s="14"/>
      <c r="I12" s="10"/>
    </row>
    <row r="13" spans="3:9" ht="18" customHeight="1" thickBot="1" x14ac:dyDescent="0.35">
      <c r="C13" s="148" t="s">
        <v>104</v>
      </c>
      <c r="D13" s="148"/>
      <c r="E13" s="148"/>
      <c r="F13" s="148"/>
    </row>
    <row r="14" spans="3:9" ht="18" customHeight="1" x14ac:dyDescent="0.3">
      <c r="C14" s="103"/>
      <c r="D14" s="104"/>
      <c r="E14" s="104"/>
      <c r="F14" s="105"/>
    </row>
    <row r="15" spans="3:9" x14ac:dyDescent="0.3">
      <c r="C15" s="15" t="s">
        <v>1</v>
      </c>
      <c r="D15" s="16" t="s">
        <v>2</v>
      </c>
      <c r="E15" s="149" t="s">
        <v>135</v>
      </c>
      <c r="F15" s="149"/>
    </row>
    <row r="16" spans="3:9" ht="36" customHeight="1" x14ac:dyDescent="0.3">
      <c r="C16" s="15" t="s">
        <v>3</v>
      </c>
      <c r="D16" s="16" t="s">
        <v>4</v>
      </c>
      <c r="E16" s="142" t="s">
        <v>105</v>
      </c>
      <c r="F16" s="142"/>
    </row>
    <row r="17" spans="3:6" x14ac:dyDescent="0.3">
      <c r="C17" s="15" t="s">
        <v>5</v>
      </c>
      <c r="D17" s="16" t="s">
        <v>6</v>
      </c>
      <c r="E17" s="137" t="s">
        <v>134</v>
      </c>
      <c r="F17" s="137"/>
    </row>
    <row r="18" spans="3:6" x14ac:dyDescent="0.3">
      <c r="C18" s="15" t="s">
        <v>7</v>
      </c>
      <c r="D18" s="16" t="s">
        <v>8</v>
      </c>
      <c r="E18" s="138" t="s">
        <v>9</v>
      </c>
      <c r="F18" s="138"/>
    </row>
    <row r="19" spans="3:6" x14ac:dyDescent="0.3">
      <c r="C19" s="139" t="s">
        <v>10</v>
      </c>
      <c r="D19" s="139"/>
      <c r="E19" s="139"/>
      <c r="F19" s="139"/>
    </row>
    <row r="20" spans="3:6" x14ac:dyDescent="0.3">
      <c r="C20" s="15"/>
      <c r="D20" s="16" t="s">
        <v>11</v>
      </c>
      <c r="E20" s="138" t="s">
        <v>12</v>
      </c>
      <c r="F20" s="138"/>
    </row>
    <row r="21" spans="3:6" x14ac:dyDescent="0.3">
      <c r="C21" s="15"/>
      <c r="D21" s="17" t="s">
        <v>13</v>
      </c>
      <c r="E21" s="138">
        <v>1</v>
      </c>
      <c r="F21" s="138"/>
    </row>
    <row r="22" spans="3:6" ht="16.5" customHeight="1" x14ac:dyDescent="0.3">
      <c r="C22" s="18"/>
      <c r="D22" s="140"/>
      <c r="E22" s="140"/>
      <c r="F22" s="140"/>
    </row>
    <row r="23" spans="3:6" ht="16.5" customHeight="1" x14ac:dyDescent="0.3">
      <c r="C23" s="141" t="s">
        <v>14</v>
      </c>
      <c r="D23" s="141"/>
      <c r="E23" s="141"/>
      <c r="F23" s="141"/>
    </row>
    <row r="24" spans="3:6" ht="16.5" customHeight="1" x14ac:dyDescent="0.3">
      <c r="C24" s="19">
        <v>1</v>
      </c>
      <c r="D24" s="20" t="s">
        <v>15</v>
      </c>
      <c r="E24" s="142" t="s">
        <v>16</v>
      </c>
      <c r="F24" s="142"/>
    </row>
    <row r="25" spans="3:6" x14ac:dyDescent="0.3">
      <c r="C25" s="19">
        <v>2</v>
      </c>
      <c r="D25" s="21" t="s">
        <v>17</v>
      </c>
      <c r="E25" s="143" t="s">
        <v>18</v>
      </c>
      <c r="F25" s="143"/>
    </row>
    <row r="26" spans="3:6" x14ac:dyDescent="0.3">
      <c r="C26" s="19">
        <v>3</v>
      </c>
      <c r="D26" s="20" t="s">
        <v>19</v>
      </c>
      <c r="E26" s="144">
        <v>1188.05</v>
      </c>
      <c r="F26" s="144"/>
    </row>
    <row r="27" spans="3:6" ht="16.5" customHeight="1" x14ac:dyDescent="0.3">
      <c r="C27" s="19">
        <v>4</v>
      </c>
      <c r="D27" s="20" t="s">
        <v>20</v>
      </c>
      <c r="E27" s="142" t="s">
        <v>16</v>
      </c>
      <c r="F27" s="142"/>
    </row>
    <row r="28" spans="3:6" ht="17.25" thickBot="1" x14ac:dyDescent="0.35">
      <c r="C28" s="22">
        <v>5</v>
      </c>
      <c r="D28" s="23" t="s">
        <v>21</v>
      </c>
      <c r="E28" s="136">
        <v>43831</v>
      </c>
      <c r="F28" s="136"/>
    </row>
    <row r="29" spans="3:6" ht="17.25" thickBot="1" x14ac:dyDescent="0.35">
      <c r="C29" s="130" t="s">
        <v>22</v>
      </c>
      <c r="D29" s="130"/>
      <c r="E29" s="130"/>
      <c r="F29" s="130"/>
    </row>
    <row r="30" spans="3:6" ht="12" customHeight="1" x14ac:dyDescent="0.3">
      <c r="C30" s="24">
        <v>1</v>
      </c>
      <c r="D30" s="25" t="s">
        <v>23</v>
      </c>
      <c r="E30" s="26" t="s">
        <v>24</v>
      </c>
      <c r="F30" s="27" t="s">
        <v>25</v>
      </c>
    </row>
    <row r="31" spans="3:6" x14ac:dyDescent="0.3">
      <c r="C31" s="19" t="s">
        <v>1</v>
      </c>
      <c r="D31" s="28" t="s">
        <v>26</v>
      </c>
      <c r="E31" s="29">
        <v>1</v>
      </c>
      <c r="F31" s="106">
        <f>E26</f>
        <v>1188.05</v>
      </c>
    </row>
    <row r="32" spans="3:6" x14ac:dyDescent="0.3">
      <c r="C32" s="19" t="s">
        <v>3</v>
      </c>
      <c r="D32" s="28" t="s">
        <v>27</v>
      </c>
      <c r="E32" s="29"/>
      <c r="F32" s="30"/>
    </row>
    <row r="33" spans="3:9" x14ac:dyDescent="0.3">
      <c r="C33" s="19" t="s">
        <v>5</v>
      </c>
      <c r="D33" s="28" t="s">
        <v>28</v>
      </c>
      <c r="E33" s="29"/>
      <c r="F33" s="30">
        <f>ROUND((F31*E33),2)</f>
        <v>0</v>
      </c>
    </row>
    <row r="34" spans="3:9" x14ac:dyDescent="0.3">
      <c r="C34" s="19" t="s">
        <v>7</v>
      </c>
      <c r="D34" s="28" t="s">
        <v>29</v>
      </c>
      <c r="E34" s="29"/>
      <c r="F34" s="30">
        <v>0</v>
      </c>
    </row>
    <row r="35" spans="3:9" x14ac:dyDescent="0.3">
      <c r="C35" s="19" t="s">
        <v>30</v>
      </c>
      <c r="D35" s="28" t="s">
        <v>31</v>
      </c>
      <c r="E35" s="29"/>
      <c r="F35" s="30">
        <v>0</v>
      </c>
    </row>
    <row r="36" spans="3:9" ht="17.25" thickBot="1" x14ac:dyDescent="0.35">
      <c r="C36" s="31"/>
      <c r="D36" s="32" t="s">
        <v>32</v>
      </c>
      <c r="E36" s="33"/>
      <c r="F36" s="34">
        <f>TRUNC(SUM(F31:F35),2)</f>
        <v>1188.05</v>
      </c>
      <c r="G36" s="35"/>
      <c r="I36" s="36"/>
    </row>
    <row r="37" spans="3:9" ht="17.25" thickBot="1" x14ac:dyDescent="0.35">
      <c r="C37" s="131" t="s">
        <v>33</v>
      </c>
      <c r="D37" s="131"/>
      <c r="E37" s="131"/>
      <c r="F37" s="131"/>
      <c r="I37" s="36"/>
    </row>
    <row r="38" spans="3:9" x14ac:dyDescent="0.3">
      <c r="C38" s="24" t="s">
        <v>34</v>
      </c>
      <c r="D38" s="37" t="s">
        <v>35</v>
      </c>
      <c r="E38" s="38"/>
      <c r="F38" s="27" t="s">
        <v>25</v>
      </c>
    </row>
    <row r="39" spans="3:9" x14ac:dyDescent="0.3">
      <c r="C39" s="19" t="s">
        <v>1</v>
      </c>
      <c r="D39" s="21" t="s">
        <v>36</v>
      </c>
      <c r="E39" s="39">
        <f>'[1]Encargos Sociais e Benefícios'!C17</f>
        <v>8.3299999999999999E-2</v>
      </c>
      <c r="F39" s="40">
        <f>TRUNC(($F$36*E39),2)</f>
        <v>98.96</v>
      </c>
      <c r="I39" s="41"/>
    </row>
    <row r="40" spans="3:9" x14ac:dyDescent="0.3">
      <c r="C40" s="19" t="s">
        <v>3</v>
      </c>
      <c r="D40" s="42" t="s">
        <v>37</v>
      </c>
      <c r="E40" s="43">
        <f>'[1]Encargos Sociais e Benefícios'!C18</f>
        <v>0.121</v>
      </c>
      <c r="F40" s="40">
        <f>TRUNC(($F$36*E40),2)</f>
        <v>143.75</v>
      </c>
      <c r="I40" s="44"/>
    </row>
    <row r="41" spans="3:9" x14ac:dyDescent="0.3">
      <c r="C41" s="31"/>
      <c r="D41" s="32" t="s">
        <v>32</v>
      </c>
      <c r="E41" s="45">
        <f>SUM(E39:E40)</f>
        <v>0.20429999999999998</v>
      </c>
      <c r="F41" s="46">
        <f>TRUNC(SUM(F39:F40),2)</f>
        <v>242.71</v>
      </c>
    </row>
    <row r="42" spans="3:9" x14ac:dyDescent="0.3">
      <c r="C42" s="19"/>
      <c r="D42" s="42"/>
      <c r="E42" s="47"/>
      <c r="F42" s="48"/>
    </row>
    <row r="43" spans="3:9" ht="31.5" x14ac:dyDescent="0.3">
      <c r="C43" s="49" t="s">
        <v>38</v>
      </c>
      <c r="D43" s="50" t="s">
        <v>39</v>
      </c>
      <c r="E43" s="51" t="s">
        <v>24</v>
      </c>
      <c r="F43" s="52" t="s">
        <v>25</v>
      </c>
      <c r="G43" s="35"/>
    </row>
    <row r="44" spans="3:9" x14ac:dyDescent="0.3">
      <c r="C44" s="19" t="s">
        <v>1</v>
      </c>
      <c r="D44" s="28" t="s">
        <v>40</v>
      </c>
      <c r="E44" s="29">
        <f>'[1]Encargos Sociais e Benefícios'!C21</f>
        <v>0.2</v>
      </c>
      <c r="F44" s="53">
        <f t="shared" ref="F44:F51" si="0">TRUNC(($F$36+$F$41)*E44,2)</f>
        <v>286.14999999999998</v>
      </c>
    </row>
    <row r="45" spans="3:9" x14ac:dyDescent="0.3">
      <c r="C45" s="19" t="s">
        <v>3</v>
      </c>
      <c r="D45" s="28" t="s">
        <v>41</v>
      </c>
      <c r="E45" s="29">
        <f>'[1]Encargos Sociais e Benefícios'!C22</f>
        <v>2.5000000000000001E-2</v>
      </c>
      <c r="F45" s="53">
        <f t="shared" si="0"/>
        <v>35.76</v>
      </c>
    </row>
    <row r="46" spans="3:9" x14ac:dyDescent="0.3">
      <c r="C46" s="19" t="s">
        <v>5</v>
      </c>
      <c r="D46" s="28" t="s">
        <v>42</v>
      </c>
      <c r="E46" s="29">
        <f>'[1]Encargos Sociais e Benefícios'!C23</f>
        <v>0.03</v>
      </c>
      <c r="F46" s="53">
        <f t="shared" si="0"/>
        <v>42.92</v>
      </c>
    </row>
    <row r="47" spans="3:9" x14ac:dyDescent="0.3">
      <c r="C47" s="19" t="s">
        <v>7</v>
      </c>
      <c r="D47" s="28" t="s">
        <v>43</v>
      </c>
      <c r="E47" s="29">
        <f>'[1]Encargos Sociais e Benefícios'!C24</f>
        <v>1.5015000000000001E-2</v>
      </c>
      <c r="F47" s="53">
        <f t="shared" si="0"/>
        <v>21.48</v>
      </c>
    </row>
    <row r="48" spans="3:9" x14ac:dyDescent="0.3">
      <c r="C48" s="19" t="s">
        <v>30</v>
      </c>
      <c r="D48" s="28" t="s">
        <v>44</v>
      </c>
      <c r="E48" s="29">
        <f>'[1]Encargos Sociais e Benefícios'!C25</f>
        <v>0.01</v>
      </c>
      <c r="F48" s="53">
        <f t="shared" si="0"/>
        <v>14.3</v>
      </c>
    </row>
    <row r="49" spans="3:9" x14ac:dyDescent="0.3">
      <c r="C49" s="19" t="s">
        <v>45</v>
      </c>
      <c r="D49" s="28" t="s">
        <v>46</v>
      </c>
      <c r="E49" s="29">
        <f>'[1]Encargos Sociais e Benefícios'!C26</f>
        <v>6.0000000000000001E-3</v>
      </c>
      <c r="F49" s="53">
        <f t="shared" si="0"/>
        <v>8.58</v>
      </c>
    </row>
    <row r="50" spans="3:9" x14ac:dyDescent="0.3">
      <c r="C50" s="19" t="s">
        <v>47</v>
      </c>
      <c r="D50" s="28" t="s">
        <v>48</v>
      </c>
      <c r="E50" s="29">
        <f>'[1]Encargos Sociais e Benefícios'!C27</f>
        <v>2E-3</v>
      </c>
      <c r="F50" s="53">
        <f t="shared" si="0"/>
        <v>2.86</v>
      </c>
    </row>
    <row r="51" spans="3:9" x14ac:dyDescent="0.3">
      <c r="C51" s="19" t="s">
        <v>49</v>
      </c>
      <c r="D51" s="28" t="s">
        <v>50</v>
      </c>
      <c r="E51" s="29">
        <f>'[1]Encargos Sociais e Benefícios'!C28</f>
        <v>0.08</v>
      </c>
      <c r="F51" s="53">
        <f t="shared" si="0"/>
        <v>114.46</v>
      </c>
      <c r="I51" s="44"/>
    </row>
    <row r="52" spans="3:9" ht="16.5" customHeight="1" x14ac:dyDescent="0.3">
      <c r="C52" s="132" t="s">
        <v>32</v>
      </c>
      <c r="D52" s="132"/>
      <c r="E52" s="54">
        <f>SUM(E44:E51)</f>
        <v>0.36801500000000004</v>
      </c>
      <c r="F52" s="55">
        <f>TRUNC(SUM(F44:F51),2)</f>
        <v>526.51</v>
      </c>
    </row>
    <row r="53" spans="3:9" ht="11.1" customHeight="1" x14ac:dyDescent="0.3">
      <c r="C53" s="19"/>
      <c r="D53" s="28"/>
      <c r="E53" s="56"/>
      <c r="F53" s="48"/>
    </row>
    <row r="54" spans="3:9" ht="16.5" customHeight="1" x14ac:dyDescent="0.3">
      <c r="C54" s="49" t="s">
        <v>51</v>
      </c>
      <c r="D54" s="123" t="s">
        <v>52</v>
      </c>
      <c r="E54" s="123"/>
      <c r="F54" s="52" t="s">
        <v>25</v>
      </c>
    </row>
    <row r="55" spans="3:9" ht="16.899999999999999" customHeight="1" x14ac:dyDescent="0.3">
      <c r="C55" s="19" t="s">
        <v>1</v>
      </c>
      <c r="D55" s="133" t="s">
        <v>53</v>
      </c>
      <c r="E55" s="133"/>
      <c r="F55" s="30">
        <v>0</v>
      </c>
    </row>
    <row r="56" spans="3:9" ht="30.75" customHeight="1" x14ac:dyDescent="0.3">
      <c r="C56" s="19" t="s">
        <v>3</v>
      </c>
      <c r="D56" s="133" t="s">
        <v>138</v>
      </c>
      <c r="E56" s="133"/>
      <c r="F56" s="30">
        <f>TRUNC(((12.5*0.9)*21.08),2)</f>
        <v>237.15</v>
      </c>
    </row>
    <row r="57" spans="3:9" ht="16.899999999999999" customHeight="1" x14ac:dyDescent="0.3">
      <c r="C57" s="19" t="s">
        <v>5</v>
      </c>
      <c r="D57" s="133"/>
      <c r="E57" s="133"/>
      <c r="F57" s="30"/>
    </row>
    <row r="58" spans="3:9" x14ac:dyDescent="0.3">
      <c r="C58" s="19" t="s">
        <v>7</v>
      </c>
      <c r="D58" s="133"/>
      <c r="E58" s="133"/>
      <c r="F58" s="30"/>
    </row>
    <row r="59" spans="3:9" x14ac:dyDescent="0.3">
      <c r="C59" s="19" t="s">
        <v>30</v>
      </c>
      <c r="D59" s="134"/>
      <c r="E59" s="134"/>
      <c r="F59" s="57"/>
    </row>
    <row r="60" spans="3:9" ht="16.5" customHeight="1" x14ac:dyDescent="0.3">
      <c r="C60" s="58"/>
      <c r="D60" s="135" t="s">
        <v>32</v>
      </c>
      <c r="E60" s="135"/>
      <c r="F60" s="46">
        <f>TRUNC(SUM(F55:F59),2)</f>
        <v>237.15</v>
      </c>
      <c r="G60" s="35"/>
    </row>
    <row r="61" spans="3:9" x14ac:dyDescent="0.3">
      <c r="C61" s="127"/>
      <c r="D61" s="127"/>
      <c r="E61" s="127"/>
      <c r="F61" s="127"/>
      <c r="G61" s="35"/>
    </row>
    <row r="62" spans="3:9" ht="32.25" customHeight="1" x14ac:dyDescent="0.3">
      <c r="C62" s="49">
        <v>2</v>
      </c>
      <c r="D62" s="59" t="s">
        <v>54</v>
      </c>
      <c r="E62" s="60" t="s">
        <v>24</v>
      </c>
      <c r="F62" s="52" t="s">
        <v>25</v>
      </c>
      <c r="G62" s="35"/>
    </row>
    <row r="63" spans="3:9" x14ac:dyDescent="0.3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242.71</v>
      </c>
      <c r="G63" s="35"/>
    </row>
    <row r="64" spans="3:9" x14ac:dyDescent="0.3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526.51</v>
      </c>
      <c r="G64" s="35"/>
    </row>
    <row r="65" spans="3:7" x14ac:dyDescent="0.3">
      <c r="C65" s="19" t="s">
        <v>51</v>
      </c>
      <c r="D65" s="42" t="s">
        <v>52</v>
      </c>
      <c r="E65" s="61"/>
      <c r="F65" s="48">
        <f>F60</f>
        <v>237.15</v>
      </c>
      <c r="G65" s="35"/>
    </row>
    <row r="66" spans="3:7" x14ac:dyDescent="0.3">
      <c r="C66" s="58"/>
      <c r="D66" s="62" t="s">
        <v>32</v>
      </c>
      <c r="E66" s="63"/>
      <c r="F66" s="46">
        <f>SUM(F63:F65)</f>
        <v>1006.37</v>
      </c>
      <c r="G66" s="35"/>
    </row>
    <row r="67" spans="3:7" ht="17.25" thickBot="1" x14ac:dyDescent="0.35">
      <c r="C67" s="129"/>
      <c r="D67" s="129"/>
      <c r="E67" s="129"/>
      <c r="F67" s="129"/>
      <c r="G67" s="35"/>
    </row>
    <row r="68" spans="3:7" ht="17.25" thickBot="1" x14ac:dyDescent="0.35">
      <c r="C68" s="124" t="s">
        <v>56</v>
      </c>
      <c r="D68" s="124"/>
      <c r="E68" s="124"/>
      <c r="F68" s="124"/>
    </row>
    <row r="69" spans="3:7" x14ac:dyDescent="0.3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 x14ac:dyDescent="0.3">
      <c r="C70" s="19" t="s">
        <v>1</v>
      </c>
      <c r="D70" s="21" t="s">
        <v>58</v>
      </c>
      <c r="E70" s="65">
        <v>4.1999999999999997E-3</v>
      </c>
      <c r="F70" s="53">
        <f>TRUNC(((F36+F41+F51+F60)*E70),2)</f>
        <v>7.48</v>
      </c>
    </row>
    <row r="71" spans="3:7" x14ac:dyDescent="0.3">
      <c r="C71" s="19" t="s">
        <v>3</v>
      </c>
      <c r="D71" s="21" t="s">
        <v>59</v>
      </c>
      <c r="E71" s="65">
        <f>'[1]Encargos Sociais e Benefícios'!$C$32</f>
        <v>1.0640000000000001E-5</v>
      </c>
      <c r="F71" s="53">
        <v>0</v>
      </c>
    </row>
    <row r="72" spans="3:7" x14ac:dyDescent="0.3">
      <c r="C72" s="19" t="s">
        <v>5</v>
      </c>
      <c r="D72" s="21" t="s">
        <v>60</v>
      </c>
      <c r="E72" s="65">
        <v>0.02</v>
      </c>
      <c r="F72" s="53">
        <f>TRUNC((F36*E72),2)</f>
        <v>23.76</v>
      </c>
    </row>
    <row r="73" spans="3:7" x14ac:dyDescent="0.3">
      <c r="C73" s="19" t="s">
        <v>7</v>
      </c>
      <c r="D73" s="21" t="s">
        <v>61</v>
      </c>
      <c r="E73" s="65">
        <f>(((1/30)*7)/12)*0.95</f>
        <v>1.8472222222222223E-2</v>
      </c>
      <c r="F73" s="53">
        <f>TRUNC(((F36+F66)*E73),2)</f>
        <v>40.53</v>
      </c>
    </row>
    <row r="74" spans="3:7" ht="25.5" customHeight="1" x14ac:dyDescent="0.3">
      <c r="C74" s="19" t="s">
        <v>30</v>
      </c>
      <c r="D74" s="21" t="s">
        <v>62</v>
      </c>
      <c r="E74" s="65">
        <f>'[1]Encargos Sociais e Benefícios'!C35</f>
        <v>4.9866032499999999E-5</v>
      </c>
      <c r="F74" s="53">
        <v>0</v>
      </c>
    </row>
    <row r="75" spans="3:7" x14ac:dyDescent="0.3">
      <c r="C75" s="19" t="s">
        <v>45</v>
      </c>
      <c r="D75" s="21" t="s">
        <v>63</v>
      </c>
      <c r="E75" s="65">
        <v>0.02</v>
      </c>
      <c r="F75" s="53">
        <f>TRUNC((F36*E75),2)</f>
        <v>23.76</v>
      </c>
    </row>
    <row r="76" spans="3:7" ht="16.5" customHeight="1" x14ac:dyDescent="0.3">
      <c r="C76" s="119" t="s">
        <v>32</v>
      </c>
      <c r="D76" s="119"/>
      <c r="E76" s="66">
        <f>SUM(E70:E75)</f>
        <v>6.2732728254722217E-2</v>
      </c>
      <c r="F76" s="55">
        <f>ROUND(SUM(F70:F75),2)</f>
        <v>95.53</v>
      </c>
      <c r="G76" s="35"/>
    </row>
    <row r="77" spans="3:7" ht="17.25" thickBot="1" x14ac:dyDescent="0.35">
      <c r="C77" s="125"/>
      <c r="D77" s="125"/>
      <c r="E77" s="125"/>
      <c r="F77" s="125"/>
      <c r="G77" s="35"/>
    </row>
    <row r="78" spans="3:7" ht="17.25" thickBot="1" x14ac:dyDescent="0.35">
      <c r="C78" s="124" t="s">
        <v>64</v>
      </c>
      <c r="D78" s="124"/>
      <c r="E78" s="124"/>
      <c r="F78" s="124"/>
      <c r="G78" s="35"/>
    </row>
    <row r="79" spans="3:7" x14ac:dyDescent="0.3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 x14ac:dyDescent="0.3">
      <c r="C80" s="19" t="s">
        <v>1</v>
      </c>
      <c r="D80" s="21" t="s">
        <v>67</v>
      </c>
      <c r="E80" s="69">
        <f>30/365</f>
        <v>8.2191780821917804E-2</v>
      </c>
      <c r="F80" s="70">
        <f>TRUNC(((F36+F66+F76)*E80),2)</f>
        <v>188.21</v>
      </c>
      <c r="G80" s="35"/>
    </row>
    <row r="81" spans="3:7" x14ac:dyDescent="0.3">
      <c r="C81" s="19" t="s">
        <v>3</v>
      </c>
      <c r="D81" s="21" t="s">
        <v>66</v>
      </c>
      <c r="E81" s="65">
        <v>2.2800000000000001E-2</v>
      </c>
      <c r="F81" s="70">
        <f>TRUNC(((F36+F66+F76)*E81),2)</f>
        <v>52.21</v>
      </c>
      <c r="G81" s="35"/>
    </row>
    <row r="82" spans="3:7" x14ac:dyDescent="0.3">
      <c r="C82" s="19" t="s">
        <v>5</v>
      </c>
      <c r="D82" s="21" t="s">
        <v>68</v>
      </c>
      <c r="E82" s="65">
        <v>1.3300000000000001E-2</v>
      </c>
      <c r="F82" s="70">
        <f>TRUNC(((F36+F66+F76)*E82),2)</f>
        <v>30.45</v>
      </c>
      <c r="G82" s="35"/>
    </row>
    <row r="83" spans="3:7" x14ac:dyDescent="0.3">
      <c r="C83" s="19" t="s">
        <v>7</v>
      </c>
      <c r="D83" s="21" t="s">
        <v>69</v>
      </c>
      <c r="E83" s="65">
        <v>1.3000000000000001E-2</v>
      </c>
      <c r="F83" s="70">
        <f>TRUNC(((F36+F66+F76)*E83),2)</f>
        <v>29.76</v>
      </c>
      <c r="G83" s="35"/>
    </row>
    <row r="84" spans="3:7" x14ac:dyDescent="0.3">
      <c r="C84" s="19" t="s">
        <v>30</v>
      </c>
      <c r="D84" s="21" t="s">
        <v>70</v>
      </c>
      <c r="E84" s="65">
        <v>0</v>
      </c>
      <c r="F84" s="70">
        <f>TRUNC(((F36+F66+F76)*E84),2)</f>
        <v>0</v>
      </c>
      <c r="G84" s="35"/>
    </row>
    <row r="85" spans="3:7" x14ac:dyDescent="0.3">
      <c r="C85" s="19" t="s">
        <v>45</v>
      </c>
      <c r="D85" s="21" t="s">
        <v>71</v>
      </c>
      <c r="E85" s="65">
        <v>1.8500000000000003E-2</v>
      </c>
      <c r="F85" s="70">
        <f>TRUNC(((F36+F66+F76)*E85),2)</f>
        <v>42.36</v>
      </c>
      <c r="G85" s="35"/>
    </row>
    <row r="86" spans="3:7" ht="16.5" customHeight="1" x14ac:dyDescent="0.3">
      <c r="C86" s="126" t="s">
        <v>32</v>
      </c>
      <c r="D86" s="126"/>
      <c r="E86" s="71">
        <f>SUM(E80:E85)</f>
        <v>0.1497917808219178</v>
      </c>
      <c r="F86" s="55">
        <f>TRUNC(SUM(F80:F85),2)</f>
        <v>342.99</v>
      </c>
      <c r="G86" s="35"/>
    </row>
    <row r="87" spans="3:7" x14ac:dyDescent="0.3">
      <c r="C87" s="127"/>
      <c r="D87" s="127"/>
      <c r="E87" s="127"/>
      <c r="F87" s="127"/>
      <c r="G87" s="35"/>
    </row>
    <row r="88" spans="3:7" ht="16.5" customHeight="1" x14ac:dyDescent="0.3">
      <c r="C88" s="49" t="s">
        <v>72</v>
      </c>
      <c r="D88" s="123" t="s">
        <v>73</v>
      </c>
      <c r="E88" s="123"/>
      <c r="F88" s="52" t="s">
        <v>25</v>
      </c>
      <c r="G88" s="35"/>
    </row>
    <row r="89" spans="3:7" x14ac:dyDescent="0.3">
      <c r="C89" s="19" t="s">
        <v>1</v>
      </c>
      <c r="D89" s="21" t="s">
        <v>74</v>
      </c>
      <c r="E89" s="72"/>
      <c r="F89" s="48">
        <v>0</v>
      </c>
      <c r="G89" s="35"/>
    </row>
    <row r="90" spans="3:7" x14ac:dyDescent="0.3">
      <c r="C90" s="127"/>
      <c r="D90" s="127"/>
      <c r="E90" s="127"/>
      <c r="F90" s="127"/>
      <c r="G90" s="35"/>
    </row>
    <row r="91" spans="3:7" ht="40.5" customHeight="1" x14ac:dyDescent="0.3">
      <c r="C91" s="49">
        <v>4</v>
      </c>
      <c r="D91" s="123" t="s">
        <v>75</v>
      </c>
      <c r="E91" s="123"/>
      <c r="F91" s="52" t="s">
        <v>25</v>
      </c>
      <c r="G91" s="35"/>
    </row>
    <row r="92" spans="3:7" x14ac:dyDescent="0.3">
      <c r="C92" s="19" t="s">
        <v>65</v>
      </c>
      <c r="D92" s="21" t="s">
        <v>76</v>
      </c>
      <c r="E92" s="72"/>
      <c r="F92" s="48">
        <f>F86</f>
        <v>342.99</v>
      </c>
      <c r="G92" s="35"/>
    </row>
    <row r="93" spans="3:7" x14ac:dyDescent="0.3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 x14ac:dyDescent="0.35">
      <c r="C94" s="73"/>
      <c r="D94" s="128" t="s">
        <v>32</v>
      </c>
      <c r="E94" s="128"/>
      <c r="F94" s="46">
        <f>TRUNC(SUM(F92:F93),2)</f>
        <v>342.99</v>
      </c>
      <c r="G94" s="35"/>
    </row>
    <row r="95" spans="3:7" ht="17.25" thickBot="1" x14ac:dyDescent="0.35">
      <c r="C95" s="124" t="s">
        <v>77</v>
      </c>
      <c r="D95" s="124"/>
      <c r="E95" s="124"/>
      <c r="F95" s="124"/>
    </row>
    <row r="96" spans="3:7" ht="16.5" customHeight="1" x14ac:dyDescent="0.3">
      <c r="C96" s="24">
        <v>5</v>
      </c>
      <c r="D96" s="118" t="s">
        <v>78</v>
      </c>
      <c r="E96" s="118"/>
      <c r="F96" s="27" t="s">
        <v>25</v>
      </c>
    </row>
    <row r="97" spans="3:9" ht="16.899999999999999" customHeight="1" x14ac:dyDescent="0.3">
      <c r="C97" s="19" t="s">
        <v>1</v>
      </c>
      <c r="D97" s="115" t="s">
        <v>79</v>
      </c>
      <c r="E97" s="115"/>
      <c r="F97" s="48">
        <f>TRUNC(462/12,2)</f>
        <v>38.5</v>
      </c>
    </row>
    <row r="98" spans="3:9" ht="16.899999999999999" customHeight="1" x14ac:dyDescent="0.3">
      <c r="C98" s="19" t="s">
        <v>3</v>
      </c>
      <c r="D98" s="115" t="s">
        <v>80</v>
      </c>
      <c r="E98" s="115"/>
      <c r="F98" s="48">
        <v>8.0500000000000007</v>
      </c>
    </row>
    <row r="99" spans="3:9" ht="16.899999999999999" customHeight="1" x14ac:dyDescent="0.3">
      <c r="C99" s="19" t="s">
        <v>5</v>
      </c>
      <c r="D99" s="115" t="s">
        <v>81</v>
      </c>
      <c r="E99" s="115"/>
      <c r="F99" s="48">
        <v>0</v>
      </c>
    </row>
    <row r="100" spans="3:9" ht="16.5" customHeight="1" x14ac:dyDescent="0.3">
      <c r="C100" s="119" t="s">
        <v>32</v>
      </c>
      <c r="D100" s="119"/>
      <c r="E100" s="119"/>
      <c r="F100" s="55">
        <f>TRUNC(SUM(F97:F99),2)</f>
        <v>46.55</v>
      </c>
      <c r="G100" s="35"/>
    </row>
    <row r="101" spans="3:9" ht="17.25" thickBot="1" x14ac:dyDescent="0.35">
      <c r="C101" s="120"/>
      <c r="D101" s="120"/>
      <c r="E101" s="120"/>
      <c r="F101" s="120"/>
      <c r="H101" s="36"/>
    </row>
    <row r="102" spans="3:9" ht="17.25" thickBot="1" x14ac:dyDescent="0.35">
      <c r="C102" s="121" t="s">
        <v>82</v>
      </c>
      <c r="D102" s="121"/>
      <c r="E102" s="121"/>
      <c r="F102" s="121"/>
    </row>
    <row r="103" spans="3:9" x14ac:dyDescent="0.3">
      <c r="C103" s="24">
        <v>6</v>
      </c>
      <c r="D103" s="74" t="s">
        <v>83</v>
      </c>
      <c r="E103" s="26" t="s">
        <v>24</v>
      </c>
      <c r="F103" s="27" t="s">
        <v>25</v>
      </c>
    </row>
    <row r="104" spans="3:9" x14ac:dyDescent="0.3">
      <c r="C104" s="19" t="s">
        <v>1</v>
      </c>
      <c r="D104" s="28" t="s">
        <v>84</v>
      </c>
      <c r="E104" s="75">
        <v>1.9148999999999999E-2</v>
      </c>
      <c r="F104" s="76">
        <f>SUM((F36+F66+F76+F94+F100)*E104)</f>
        <v>51.309554010000014</v>
      </c>
      <c r="H104" s="36"/>
    </row>
    <row r="105" spans="3:9" x14ac:dyDescent="0.3">
      <c r="C105" s="19" t="s">
        <v>3</v>
      </c>
      <c r="D105" s="28" t="s">
        <v>85</v>
      </c>
      <c r="E105" s="75">
        <v>6.7900000000000002E-2</v>
      </c>
      <c r="F105" s="76">
        <f>SUM((F36+F66+F76+F94+F100)*E105)</f>
        <v>181.93737100000004</v>
      </c>
    </row>
    <row r="106" spans="3:9" x14ac:dyDescent="0.3">
      <c r="C106" s="19" t="s">
        <v>5</v>
      </c>
      <c r="D106" s="28" t="s">
        <v>86</v>
      </c>
      <c r="E106" s="75"/>
      <c r="F106" s="76"/>
    </row>
    <row r="107" spans="3:9" x14ac:dyDescent="0.3">
      <c r="C107" s="77"/>
      <c r="D107" s="50" t="s">
        <v>87</v>
      </c>
      <c r="E107" s="75"/>
      <c r="F107" s="78"/>
    </row>
    <row r="108" spans="3:9" x14ac:dyDescent="0.3">
      <c r="C108" s="77"/>
      <c r="D108" s="28" t="s">
        <v>88</v>
      </c>
      <c r="E108" s="75">
        <v>6.4999999999999997E-3</v>
      </c>
      <c r="F108" s="76">
        <f>SUM(F104+F105+F122)/E114*E108</f>
        <v>20.725550095856594</v>
      </c>
      <c r="I108" s="79"/>
    </row>
    <row r="109" spans="3:9" x14ac:dyDescent="0.3">
      <c r="C109" s="77"/>
      <c r="D109" s="28" t="s">
        <v>89</v>
      </c>
      <c r="E109" s="75">
        <v>0.03</v>
      </c>
      <c r="F109" s="76">
        <f>SUM(F104+F105+F122)/E114*E109</f>
        <v>95.656385057799667</v>
      </c>
    </row>
    <row r="110" spans="3:9" x14ac:dyDescent="0.3">
      <c r="C110" s="77"/>
      <c r="D110" s="50" t="s">
        <v>90</v>
      </c>
      <c r="E110" s="75"/>
      <c r="F110" s="76"/>
    </row>
    <row r="111" spans="3:9" x14ac:dyDescent="0.3">
      <c r="C111" s="77"/>
      <c r="D111" s="28" t="s">
        <v>91</v>
      </c>
      <c r="E111" s="75">
        <v>0.05</v>
      </c>
      <c r="F111" s="76">
        <f>SUM(F104+F105+F122)/E114*E111</f>
        <v>159.42730842966614</v>
      </c>
    </row>
    <row r="112" spans="3:9" x14ac:dyDescent="0.3">
      <c r="C112" s="77"/>
      <c r="D112" s="50" t="s">
        <v>92</v>
      </c>
      <c r="E112" s="75"/>
      <c r="F112" s="78"/>
      <c r="I112" s="80"/>
    </row>
    <row r="113" spans="3:9" ht="16.5" customHeight="1" x14ac:dyDescent="0.3">
      <c r="C113" s="119" t="s">
        <v>32</v>
      </c>
      <c r="D113" s="119"/>
      <c r="E113" s="81">
        <f>SUM(E104:E112)</f>
        <v>0.17354900000000001</v>
      </c>
      <c r="F113" s="82">
        <f>TRUNC(SUM(F104:F112),2)</f>
        <v>509.05</v>
      </c>
      <c r="G113" s="35"/>
    </row>
    <row r="114" spans="3:9" x14ac:dyDescent="0.3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 x14ac:dyDescent="0.3">
      <c r="C115" s="122" t="s">
        <v>94</v>
      </c>
      <c r="D115" s="122"/>
      <c r="E115" s="122"/>
      <c r="F115" s="122"/>
    </row>
    <row r="116" spans="3:9" ht="30" customHeight="1" x14ac:dyDescent="0.3">
      <c r="C116" s="87"/>
      <c r="D116" s="123" t="s">
        <v>95</v>
      </c>
      <c r="E116" s="123"/>
      <c r="F116" s="52" t="s">
        <v>25</v>
      </c>
    </row>
    <row r="117" spans="3:9" ht="16.5" customHeight="1" x14ac:dyDescent="0.3">
      <c r="C117" s="19" t="s">
        <v>1</v>
      </c>
      <c r="D117" s="115" t="s">
        <v>96</v>
      </c>
      <c r="E117" s="115"/>
      <c r="F117" s="48">
        <f>F36</f>
        <v>1188.05</v>
      </c>
    </row>
    <row r="118" spans="3:9" ht="16.5" customHeight="1" x14ac:dyDescent="0.3">
      <c r="C118" s="19" t="s">
        <v>3</v>
      </c>
      <c r="D118" s="115" t="s">
        <v>97</v>
      </c>
      <c r="E118" s="115"/>
      <c r="F118" s="48">
        <f>F66</f>
        <v>1006.37</v>
      </c>
    </row>
    <row r="119" spans="3:9" ht="16.5" customHeight="1" x14ac:dyDescent="0.3">
      <c r="C119" s="19" t="s">
        <v>5</v>
      </c>
      <c r="D119" s="115" t="s">
        <v>98</v>
      </c>
      <c r="E119" s="115"/>
      <c r="F119" s="48">
        <f>F76</f>
        <v>95.53</v>
      </c>
    </row>
    <row r="120" spans="3:9" ht="16.5" customHeight="1" x14ac:dyDescent="0.3">
      <c r="C120" s="19" t="s">
        <v>7</v>
      </c>
      <c r="D120" s="115" t="s">
        <v>99</v>
      </c>
      <c r="E120" s="115"/>
      <c r="F120" s="48">
        <f>F94</f>
        <v>342.99</v>
      </c>
    </row>
    <row r="121" spans="3:9" ht="16.5" customHeight="1" x14ac:dyDescent="0.3">
      <c r="C121" s="19" t="s">
        <v>30</v>
      </c>
      <c r="D121" s="115" t="s">
        <v>100</v>
      </c>
      <c r="E121" s="115"/>
      <c r="F121" s="48">
        <f>F100</f>
        <v>46.55</v>
      </c>
    </row>
    <row r="122" spans="3:9" ht="16.5" customHeight="1" x14ac:dyDescent="0.3">
      <c r="C122" s="116" t="s">
        <v>101</v>
      </c>
      <c r="D122" s="116"/>
      <c r="E122" s="116"/>
      <c r="F122" s="88">
        <f>TRUNC(SUM(F117:F121),2)</f>
        <v>2679.49</v>
      </c>
    </row>
    <row r="123" spans="3:9" ht="16.5" customHeight="1" x14ac:dyDescent="0.3">
      <c r="C123" s="19" t="s">
        <v>45</v>
      </c>
      <c r="D123" s="115" t="s">
        <v>102</v>
      </c>
      <c r="E123" s="115"/>
      <c r="F123" s="89">
        <f>F113</f>
        <v>509.05</v>
      </c>
    </row>
    <row r="124" spans="3:9" ht="16.5" customHeight="1" x14ac:dyDescent="0.3">
      <c r="C124" s="117" t="s">
        <v>103</v>
      </c>
      <c r="D124" s="117"/>
      <c r="E124" s="117"/>
      <c r="F124" s="90">
        <f>SUM(F122:F123)</f>
        <v>3188.54</v>
      </c>
      <c r="G124" s="35"/>
      <c r="H124" s="44"/>
      <c r="I124" s="44"/>
    </row>
    <row r="125" spans="3:9" ht="18" thickBot="1" x14ac:dyDescent="0.4">
      <c r="C125" s="91"/>
      <c r="D125" s="92"/>
      <c r="E125" s="92"/>
      <c r="F125" s="93"/>
      <c r="H125" s="94"/>
    </row>
    <row r="126" spans="3:9" ht="18" customHeight="1" thickBot="1" x14ac:dyDescent="0.4">
      <c r="C126" s="112" t="s">
        <v>103</v>
      </c>
      <c r="D126" s="112"/>
      <c r="E126" s="112"/>
      <c r="F126" s="95">
        <f>E21*F124</f>
        <v>3188.54</v>
      </c>
      <c r="H126" s="96"/>
      <c r="I126" s="36"/>
    </row>
    <row r="127" spans="3:9" ht="18" thickBot="1" x14ac:dyDescent="0.4">
      <c r="C127" s="97"/>
      <c r="D127" s="98"/>
      <c r="E127" s="98"/>
      <c r="F127" s="99"/>
      <c r="H127" s="100"/>
    </row>
    <row r="128" spans="3:9" ht="17.25" x14ac:dyDescent="0.35">
      <c r="C128" s="113"/>
      <c r="D128" s="113"/>
      <c r="E128" s="113"/>
      <c r="F128" s="113"/>
      <c r="H128" s="94"/>
      <c r="I128" s="36"/>
    </row>
    <row r="129" spans="3:9" ht="17.25" x14ac:dyDescent="0.35">
      <c r="C129" s="101"/>
      <c r="D129" s="101"/>
      <c r="E129" s="101"/>
      <c r="F129" s="101"/>
      <c r="H129" s="102"/>
      <c r="I129" s="36"/>
    </row>
    <row r="130" spans="3:9" x14ac:dyDescent="0.3">
      <c r="C130" s="101"/>
      <c r="D130" s="101"/>
      <c r="E130" s="101"/>
      <c r="F130" s="101"/>
      <c r="H130" s="41"/>
      <c r="I130" s="36"/>
    </row>
    <row r="131" spans="3:9" x14ac:dyDescent="0.3">
      <c r="C131" s="101"/>
      <c r="D131" s="101"/>
      <c r="E131" s="101"/>
      <c r="F131" s="101"/>
      <c r="H131" s="41"/>
      <c r="I131" s="36"/>
    </row>
    <row r="132" spans="3:9" x14ac:dyDescent="0.3">
      <c r="C132" s="114" t="s">
        <v>139</v>
      </c>
      <c r="D132" s="114"/>
      <c r="E132" s="114"/>
      <c r="F132" s="114"/>
      <c r="H132" s="41"/>
      <c r="I132" s="36"/>
    </row>
  </sheetData>
  <mergeCells count="62">
    <mergeCell ref="E16:F16"/>
    <mergeCell ref="C9:F9"/>
    <mergeCell ref="C10:F10"/>
    <mergeCell ref="C11:F11"/>
    <mergeCell ref="C13:F13"/>
    <mergeCell ref="E15:F15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I132"/>
  <sheetViews>
    <sheetView zoomScale="60" zoomScaleNormal="60" workbookViewId="0">
      <selection activeCell="I136" sqref="I136"/>
    </sheetView>
  </sheetViews>
  <sheetFormatPr defaultColWidth="9.140625" defaultRowHeight="16.5" x14ac:dyDescent="0.3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3:9" ht="17.25" thickBot="1" x14ac:dyDescent="0.35"/>
    <row r="2" spans="3:9" x14ac:dyDescent="0.3">
      <c r="C2" s="3"/>
      <c r="D2" s="4"/>
      <c r="E2" s="4"/>
      <c r="F2" s="5"/>
    </row>
    <row r="3" spans="3:9" x14ac:dyDescent="0.3">
      <c r="C3" s="6"/>
      <c r="D3" s="7"/>
      <c r="E3" s="7"/>
      <c r="F3" s="8"/>
    </row>
    <row r="4" spans="3:9" x14ac:dyDescent="0.3">
      <c r="C4" s="6"/>
      <c r="D4" s="7"/>
      <c r="E4" s="7"/>
      <c r="F4" s="8"/>
    </row>
    <row r="5" spans="3:9" x14ac:dyDescent="0.3">
      <c r="C5" s="6"/>
      <c r="D5" s="7"/>
      <c r="E5" s="7"/>
      <c r="F5" s="8"/>
    </row>
    <row r="6" spans="3:9" x14ac:dyDescent="0.3">
      <c r="C6" s="6"/>
      <c r="D6" s="7"/>
      <c r="E6" s="7"/>
      <c r="F6" s="8"/>
    </row>
    <row r="7" spans="3:9" x14ac:dyDescent="0.3">
      <c r="C7" s="6"/>
      <c r="D7" s="7"/>
      <c r="E7" s="7"/>
      <c r="F7" s="8"/>
    </row>
    <row r="8" spans="3:9" x14ac:dyDescent="0.3">
      <c r="C8" s="6"/>
      <c r="D8" s="7"/>
      <c r="E8" s="7"/>
      <c r="F8" s="8"/>
    </row>
    <row r="9" spans="3:9" s="10" customFormat="1" x14ac:dyDescent="0.3">
      <c r="C9" s="145"/>
      <c r="D9" s="145"/>
      <c r="E9" s="145"/>
      <c r="F9" s="145"/>
      <c r="G9" s="9"/>
    </row>
    <row r="10" spans="3:9" s="10" customFormat="1" x14ac:dyDescent="0.3">
      <c r="C10" s="146" t="s">
        <v>106</v>
      </c>
      <c r="D10" s="146"/>
      <c r="E10" s="146"/>
      <c r="F10" s="146"/>
      <c r="G10" s="9"/>
    </row>
    <row r="11" spans="3:9" s="10" customFormat="1" x14ac:dyDescent="0.3">
      <c r="C11" s="147"/>
      <c r="D11" s="147"/>
      <c r="E11" s="147"/>
      <c r="F11" s="147"/>
      <c r="G11" s="9"/>
    </row>
    <row r="12" spans="3:9" ht="17.25" thickBot="1" x14ac:dyDescent="0.35">
      <c r="C12" s="11"/>
      <c r="D12" s="12"/>
      <c r="E12" s="12"/>
      <c r="F12" s="13"/>
      <c r="G12" s="14"/>
      <c r="I12" s="10"/>
    </row>
    <row r="13" spans="3:9" ht="18" customHeight="1" thickBot="1" x14ac:dyDescent="0.35">
      <c r="C13" s="148" t="s">
        <v>113</v>
      </c>
      <c r="D13" s="148"/>
      <c r="E13" s="148"/>
      <c r="F13" s="148"/>
    </row>
    <row r="14" spans="3:9" ht="18" customHeight="1" x14ac:dyDescent="0.3">
      <c r="C14" s="103"/>
      <c r="D14" s="104"/>
      <c r="E14" s="104"/>
      <c r="F14" s="105"/>
    </row>
    <row r="15" spans="3:9" x14ac:dyDescent="0.3">
      <c r="C15" s="15" t="s">
        <v>1</v>
      </c>
      <c r="D15" s="16" t="s">
        <v>2</v>
      </c>
      <c r="E15" s="149" t="s">
        <v>135</v>
      </c>
      <c r="F15" s="149"/>
    </row>
    <row r="16" spans="3:9" ht="36" customHeight="1" x14ac:dyDescent="0.3">
      <c r="C16" s="15" t="s">
        <v>3</v>
      </c>
      <c r="D16" s="16" t="s">
        <v>4</v>
      </c>
      <c r="E16" s="142" t="s">
        <v>105</v>
      </c>
      <c r="F16" s="142"/>
    </row>
    <row r="17" spans="3:6" x14ac:dyDescent="0.3">
      <c r="C17" s="15" t="s">
        <v>5</v>
      </c>
      <c r="D17" s="16" t="s">
        <v>6</v>
      </c>
      <c r="E17" s="137" t="s">
        <v>134</v>
      </c>
      <c r="F17" s="137"/>
    </row>
    <row r="18" spans="3:6" x14ac:dyDescent="0.3">
      <c r="C18" s="15" t="s">
        <v>7</v>
      </c>
      <c r="D18" s="16" t="s">
        <v>8</v>
      </c>
      <c r="E18" s="138" t="s">
        <v>9</v>
      </c>
      <c r="F18" s="138"/>
    </row>
    <row r="19" spans="3:6" x14ac:dyDescent="0.3">
      <c r="C19" s="139" t="s">
        <v>10</v>
      </c>
      <c r="D19" s="139"/>
      <c r="E19" s="139"/>
      <c r="F19" s="139"/>
    </row>
    <row r="20" spans="3:6" x14ac:dyDescent="0.3">
      <c r="C20" s="15"/>
      <c r="D20" s="16" t="s">
        <v>11</v>
      </c>
      <c r="E20" s="138" t="s">
        <v>12</v>
      </c>
      <c r="F20" s="138"/>
    </row>
    <row r="21" spans="3:6" x14ac:dyDescent="0.3">
      <c r="C21" s="15"/>
      <c r="D21" s="17" t="s">
        <v>13</v>
      </c>
      <c r="E21" s="138">
        <v>1</v>
      </c>
      <c r="F21" s="138"/>
    </row>
    <row r="22" spans="3:6" ht="16.5" customHeight="1" x14ac:dyDescent="0.3">
      <c r="C22" s="18"/>
      <c r="D22" s="140"/>
      <c r="E22" s="140"/>
      <c r="F22" s="140"/>
    </row>
    <row r="23" spans="3:6" ht="16.5" customHeight="1" x14ac:dyDescent="0.3">
      <c r="C23" s="141" t="s">
        <v>14</v>
      </c>
      <c r="D23" s="141"/>
      <c r="E23" s="141"/>
      <c r="F23" s="141"/>
    </row>
    <row r="24" spans="3:6" ht="16.5" customHeight="1" x14ac:dyDescent="0.3">
      <c r="C24" s="19">
        <v>1</v>
      </c>
      <c r="D24" s="20" t="s">
        <v>15</v>
      </c>
      <c r="E24" s="142" t="s">
        <v>107</v>
      </c>
      <c r="F24" s="142"/>
    </row>
    <row r="25" spans="3:6" x14ac:dyDescent="0.3">
      <c r="C25" s="19">
        <v>2</v>
      </c>
      <c r="D25" s="21" t="s">
        <v>17</v>
      </c>
      <c r="E25" s="143" t="s">
        <v>108</v>
      </c>
      <c r="F25" s="143"/>
    </row>
    <row r="26" spans="3:6" x14ac:dyDescent="0.3">
      <c r="C26" s="19">
        <v>3</v>
      </c>
      <c r="D26" s="20" t="s">
        <v>19</v>
      </c>
      <c r="E26" s="144">
        <v>1047</v>
      </c>
      <c r="F26" s="144"/>
    </row>
    <row r="27" spans="3:6" ht="16.5" customHeight="1" x14ac:dyDescent="0.3">
      <c r="C27" s="19">
        <v>4</v>
      </c>
      <c r="D27" s="20" t="s">
        <v>20</v>
      </c>
      <c r="E27" s="142" t="s">
        <v>109</v>
      </c>
      <c r="F27" s="142"/>
    </row>
    <row r="28" spans="3:6" ht="17.25" thickBot="1" x14ac:dyDescent="0.35">
      <c r="C28" s="22">
        <v>5</v>
      </c>
      <c r="D28" s="23" t="s">
        <v>21</v>
      </c>
      <c r="E28" s="136">
        <v>43831</v>
      </c>
      <c r="F28" s="136"/>
    </row>
    <row r="29" spans="3:6" ht="17.25" thickBot="1" x14ac:dyDescent="0.35">
      <c r="C29" s="130" t="s">
        <v>22</v>
      </c>
      <c r="D29" s="130"/>
      <c r="E29" s="130"/>
      <c r="F29" s="130"/>
    </row>
    <row r="30" spans="3:6" ht="12" customHeight="1" x14ac:dyDescent="0.3">
      <c r="C30" s="24">
        <v>1</v>
      </c>
      <c r="D30" s="25" t="s">
        <v>23</v>
      </c>
      <c r="E30" s="26" t="s">
        <v>24</v>
      </c>
      <c r="F30" s="27" t="s">
        <v>25</v>
      </c>
    </row>
    <row r="31" spans="3:6" x14ac:dyDescent="0.3">
      <c r="C31" s="19" t="s">
        <v>1</v>
      </c>
      <c r="D31" s="107" t="s">
        <v>26</v>
      </c>
      <c r="E31" s="29">
        <v>1</v>
      </c>
      <c r="F31" s="106">
        <f>E26</f>
        <v>1047</v>
      </c>
    </row>
    <row r="32" spans="3:6" x14ac:dyDescent="0.3">
      <c r="C32" s="19" t="s">
        <v>3</v>
      </c>
      <c r="D32" s="107" t="s">
        <v>110</v>
      </c>
      <c r="E32" s="29">
        <v>0.2</v>
      </c>
      <c r="F32" s="30">
        <f>TRUNC((F31*E32),2)</f>
        <v>209.4</v>
      </c>
    </row>
    <row r="33" spans="3:9" x14ac:dyDescent="0.3">
      <c r="C33" s="19" t="s">
        <v>5</v>
      </c>
      <c r="D33" s="107" t="s">
        <v>28</v>
      </c>
      <c r="E33" s="29"/>
      <c r="F33" s="30">
        <f>TRUNC((F31*E33),2)</f>
        <v>0</v>
      </c>
    </row>
    <row r="34" spans="3:9" x14ac:dyDescent="0.3">
      <c r="C34" s="19" t="s">
        <v>7</v>
      </c>
      <c r="D34" s="107" t="s">
        <v>29</v>
      </c>
      <c r="E34" s="29"/>
      <c r="F34" s="30">
        <v>0</v>
      </c>
    </row>
    <row r="35" spans="3:9" x14ac:dyDescent="0.3">
      <c r="C35" s="19" t="s">
        <v>30</v>
      </c>
      <c r="D35" s="107" t="s">
        <v>31</v>
      </c>
      <c r="E35" s="29"/>
      <c r="F35" s="30">
        <v>0</v>
      </c>
    </row>
    <row r="36" spans="3:9" ht="17.25" thickBot="1" x14ac:dyDescent="0.35">
      <c r="C36" s="31"/>
      <c r="D36" s="32" t="s">
        <v>32</v>
      </c>
      <c r="E36" s="33"/>
      <c r="F36" s="34">
        <f>TRUNC(SUM(F31:F35),2)</f>
        <v>1256.4000000000001</v>
      </c>
      <c r="G36" s="35"/>
      <c r="I36" s="36"/>
    </row>
    <row r="37" spans="3:9" ht="17.25" thickBot="1" x14ac:dyDescent="0.35">
      <c r="C37" s="131" t="s">
        <v>33</v>
      </c>
      <c r="D37" s="131"/>
      <c r="E37" s="131"/>
      <c r="F37" s="131"/>
      <c r="I37" s="36"/>
    </row>
    <row r="38" spans="3:9" x14ac:dyDescent="0.3">
      <c r="C38" s="24" t="s">
        <v>34</v>
      </c>
      <c r="D38" s="37" t="s">
        <v>35</v>
      </c>
      <c r="E38" s="38"/>
      <c r="F38" s="27" t="s">
        <v>25</v>
      </c>
    </row>
    <row r="39" spans="3:9" x14ac:dyDescent="0.3">
      <c r="C39" s="19" t="s">
        <v>1</v>
      </c>
      <c r="D39" s="21" t="s">
        <v>36</v>
      </c>
      <c r="E39" s="39">
        <f>'[1]Encargos Sociais e Benefícios'!C17</f>
        <v>8.3299999999999999E-2</v>
      </c>
      <c r="F39" s="40">
        <f>TRUNC(($F$36*E39),2)</f>
        <v>104.65</v>
      </c>
      <c r="I39" s="41"/>
    </row>
    <row r="40" spans="3:9" x14ac:dyDescent="0.3">
      <c r="C40" s="19" t="s">
        <v>3</v>
      </c>
      <c r="D40" s="42" t="s">
        <v>37</v>
      </c>
      <c r="E40" s="43">
        <f>'[1]Encargos Sociais e Benefícios'!C18</f>
        <v>0.121</v>
      </c>
      <c r="F40" s="40">
        <f>TRUNC(($F$36*E40),2)</f>
        <v>152.02000000000001</v>
      </c>
      <c r="I40" s="44"/>
    </row>
    <row r="41" spans="3:9" x14ac:dyDescent="0.3">
      <c r="C41" s="31"/>
      <c r="D41" s="32" t="s">
        <v>32</v>
      </c>
      <c r="E41" s="45">
        <f>SUM(E39:E40)</f>
        <v>0.20429999999999998</v>
      </c>
      <c r="F41" s="46">
        <f>TRUNC(SUM(F39:F40),2)</f>
        <v>256.67</v>
      </c>
    </row>
    <row r="42" spans="3:9" x14ac:dyDescent="0.3">
      <c r="C42" s="19"/>
      <c r="D42" s="42"/>
      <c r="E42" s="47"/>
      <c r="F42" s="48"/>
    </row>
    <row r="43" spans="3:9" ht="31.5" x14ac:dyDescent="0.3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 x14ac:dyDescent="0.3">
      <c r="C44" s="19" t="s">
        <v>1</v>
      </c>
      <c r="D44" s="107" t="s">
        <v>40</v>
      </c>
      <c r="E44" s="29">
        <f>'[1]Encargos Sociais e Benefícios'!C21</f>
        <v>0.2</v>
      </c>
      <c r="F44" s="53">
        <f t="shared" ref="F44:F51" si="0">TRUNC(($F$36+$F$41)*E44,2)</f>
        <v>302.61</v>
      </c>
    </row>
    <row r="45" spans="3:9" x14ac:dyDescent="0.3">
      <c r="C45" s="19" t="s">
        <v>3</v>
      </c>
      <c r="D45" s="107" t="s">
        <v>41</v>
      </c>
      <c r="E45" s="29">
        <f>'[1]Encargos Sociais e Benefícios'!C22</f>
        <v>2.5000000000000001E-2</v>
      </c>
      <c r="F45" s="53">
        <f t="shared" si="0"/>
        <v>37.82</v>
      </c>
    </row>
    <row r="46" spans="3:9" x14ac:dyDescent="0.3">
      <c r="C46" s="19" t="s">
        <v>5</v>
      </c>
      <c r="D46" s="107" t="s">
        <v>42</v>
      </c>
      <c r="E46" s="29">
        <f>'[1]Encargos Sociais e Benefícios'!C23</f>
        <v>0.03</v>
      </c>
      <c r="F46" s="53">
        <f t="shared" si="0"/>
        <v>45.39</v>
      </c>
    </row>
    <row r="47" spans="3:9" x14ac:dyDescent="0.3">
      <c r="C47" s="19" t="s">
        <v>7</v>
      </c>
      <c r="D47" s="107" t="s">
        <v>43</v>
      </c>
      <c r="E47" s="29">
        <f>'[1]Encargos Sociais e Benefícios'!C24</f>
        <v>1.5015000000000001E-2</v>
      </c>
      <c r="F47" s="53">
        <f t="shared" si="0"/>
        <v>22.71</v>
      </c>
    </row>
    <row r="48" spans="3:9" x14ac:dyDescent="0.3">
      <c r="C48" s="19" t="s">
        <v>30</v>
      </c>
      <c r="D48" s="107" t="s">
        <v>44</v>
      </c>
      <c r="E48" s="29">
        <f>'[1]Encargos Sociais e Benefícios'!C25</f>
        <v>0.01</v>
      </c>
      <c r="F48" s="53">
        <f t="shared" si="0"/>
        <v>15.13</v>
      </c>
    </row>
    <row r="49" spans="3:9" x14ac:dyDescent="0.3">
      <c r="C49" s="19" t="s">
        <v>45</v>
      </c>
      <c r="D49" s="107" t="s">
        <v>46</v>
      </c>
      <c r="E49" s="29">
        <f>'[1]Encargos Sociais e Benefícios'!C26</f>
        <v>6.0000000000000001E-3</v>
      </c>
      <c r="F49" s="53">
        <f t="shared" si="0"/>
        <v>9.07</v>
      </c>
    </row>
    <row r="50" spans="3:9" x14ac:dyDescent="0.3">
      <c r="C50" s="19" t="s">
        <v>47</v>
      </c>
      <c r="D50" s="107" t="s">
        <v>48</v>
      </c>
      <c r="E50" s="29">
        <f>'[1]Encargos Sociais e Benefícios'!C27</f>
        <v>2E-3</v>
      </c>
      <c r="F50" s="53">
        <f t="shared" si="0"/>
        <v>3.02</v>
      </c>
    </row>
    <row r="51" spans="3:9" x14ac:dyDescent="0.3">
      <c r="C51" s="19" t="s">
        <v>49</v>
      </c>
      <c r="D51" s="107" t="s">
        <v>50</v>
      </c>
      <c r="E51" s="29">
        <f>'[1]Encargos Sociais e Benefícios'!C28</f>
        <v>0.08</v>
      </c>
      <c r="F51" s="53">
        <f t="shared" si="0"/>
        <v>121.04</v>
      </c>
      <c r="I51" s="44"/>
    </row>
    <row r="52" spans="3:9" ht="16.5" customHeight="1" x14ac:dyDescent="0.3">
      <c r="C52" s="132" t="s">
        <v>32</v>
      </c>
      <c r="D52" s="132"/>
      <c r="E52" s="54">
        <f>SUM(E44:E51)</f>
        <v>0.36801500000000004</v>
      </c>
      <c r="F52" s="55">
        <f>TRUNC(SUM(F44:F51),2)</f>
        <v>556.79</v>
      </c>
    </row>
    <row r="53" spans="3:9" ht="11.1" customHeight="1" x14ac:dyDescent="0.3">
      <c r="C53" s="19"/>
      <c r="D53" s="107"/>
      <c r="E53" s="56"/>
      <c r="F53" s="48"/>
    </row>
    <row r="54" spans="3:9" ht="16.5" customHeight="1" x14ac:dyDescent="0.3">
      <c r="C54" s="108" t="s">
        <v>51</v>
      </c>
      <c r="D54" s="123" t="s">
        <v>52</v>
      </c>
      <c r="E54" s="123"/>
      <c r="F54" s="52" t="s">
        <v>25</v>
      </c>
    </row>
    <row r="55" spans="3:9" ht="16.899999999999999" customHeight="1" x14ac:dyDescent="0.3">
      <c r="C55" s="19" t="s">
        <v>1</v>
      </c>
      <c r="D55" s="133" t="s">
        <v>53</v>
      </c>
      <c r="E55" s="133"/>
      <c r="F55" s="30">
        <v>0</v>
      </c>
    </row>
    <row r="56" spans="3:9" ht="30.75" customHeight="1" x14ac:dyDescent="0.3">
      <c r="C56" s="19" t="s">
        <v>3</v>
      </c>
      <c r="D56" s="133" t="s">
        <v>138</v>
      </c>
      <c r="E56" s="133"/>
      <c r="F56" s="30">
        <f>TRUNC(((12.5*0.9)*21.08),2)</f>
        <v>237.15</v>
      </c>
    </row>
    <row r="57" spans="3:9" ht="16.899999999999999" customHeight="1" x14ac:dyDescent="0.3">
      <c r="C57" s="19" t="s">
        <v>5</v>
      </c>
      <c r="D57" s="133"/>
      <c r="E57" s="133"/>
      <c r="F57" s="30"/>
    </row>
    <row r="58" spans="3:9" x14ac:dyDescent="0.3">
      <c r="C58" s="19" t="s">
        <v>7</v>
      </c>
      <c r="D58" s="133"/>
      <c r="E58" s="133"/>
      <c r="F58" s="30"/>
    </row>
    <row r="59" spans="3:9" x14ac:dyDescent="0.3">
      <c r="C59" s="19" t="s">
        <v>30</v>
      </c>
      <c r="D59" s="134"/>
      <c r="E59" s="134"/>
      <c r="F59" s="57"/>
    </row>
    <row r="60" spans="3:9" ht="16.5" customHeight="1" x14ac:dyDescent="0.3">
      <c r="C60" s="58"/>
      <c r="D60" s="135" t="s">
        <v>32</v>
      </c>
      <c r="E60" s="135"/>
      <c r="F60" s="46">
        <f>TRUNC(SUM(F55:F59),2)</f>
        <v>237.15</v>
      </c>
      <c r="G60" s="35"/>
    </row>
    <row r="61" spans="3:9" x14ac:dyDescent="0.3">
      <c r="C61" s="127"/>
      <c r="D61" s="127"/>
      <c r="E61" s="127"/>
      <c r="F61" s="127"/>
      <c r="G61" s="35"/>
    </row>
    <row r="62" spans="3:9" ht="32.25" customHeight="1" x14ac:dyDescent="0.3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 x14ac:dyDescent="0.3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256.67</v>
      </c>
      <c r="G63" s="35"/>
    </row>
    <row r="64" spans="3:9" x14ac:dyDescent="0.3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556.79</v>
      </c>
      <c r="G64" s="35"/>
    </row>
    <row r="65" spans="3:7" x14ac:dyDescent="0.3">
      <c r="C65" s="19" t="s">
        <v>51</v>
      </c>
      <c r="D65" s="42" t="s">
        <v>52</v>
      </c>
      <c r="E65" s="61"/>
      <c r="F65" s="48">
        <f>F60</f>
        <v>237.15</v>
      </c>
      <c r="G65" s="35"/>
    </row>
    <row r="66" spans="3:7" x14ac:dyDescent="0.3">
      <c r="C66" s="58"/>
      <c r="D66" s="111" t="s">
        <v>32</v>
      </c>
      <c r="E66" s="63"/>
      <c r="F66" s="46">
        <f>SUM(F63:F65)</f>
        <v>1050.6100000000001</v>
      </c>
      <c r="G66" s="35"/>
    </row>
    <row r="67" spans="3:7" ht="17.25" thickBot="1" x14ac:dyDescent="0.35">
      <c r="C67" s="129"/>
      <c r="D67" s="129"/>
      <c r="E67" s="129"/>
      <c r="F67" s="129"/>
      <c r="G67" s="35"/>
    </row>
    <row r="68" spans="3:7" ht="17.25" thickBot="1" x14ac:dyDescent="0.35">
      <c r="C68" s="124" t="s">
        <v>56</v>
      </c>
      <c r="D68" s="124"/>
      <c r="E68" s="124"/>
      <c r="F68" s="124"/>
    </row>
    <row r="69" spans="3:7" x14ac:dyDescent="0.3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 x14ac:dyDescent="0.3">
      <c r="C70" s="19" t="s">
        <v>1</v>
      </c>
      <c r="D70" s="21" t="s">
        <v>58</v>
      </c>
      <c r="E70" s="65">
        <v>4.1999999999999997E-3</v>
      </c>
      <c r="F70" s="53">
        <f>TRUNC(((F36+F41+F51+F60)*E70),2)</f>
        <v>7.85</v>
      </c>
    </row>
    <row r="71" spans="3:7" x14ac:dyDescent="0.3">
      <c r="C71" s="19" t="s">
        <v>3</v>
      </c>
      <c r="D71" s="21" t="s">
        <v>59</v>
      </c>
      <c r="E71" s="65">
        <f>'[1]Encargos Sociais e Benefícios'!$C$32</f>
        <v>1.0640000000000001E-5</v>
      </c>
      <c r="F71" s="53">
        <v>0</v>
      </c>
    </row>
    <row r="72" spans="3:7" x14ac:dyDescent="0.3">
      <c r="C72" s="19" t="s">
        <v>5</v>
      </c>
      <c r="D72" s="21" t="s">
        <v>60</v>
      </c>
      <c r="E72" s="65">
        <v>0.02</v>
      </c>
      <c r="F72" s="53">
        <f>TRUNC((F36*E72),2)</f>
        <v>25.12</v>
      </c>
    </row>
    <row r="73" spans="3:7" x14ac:dyDescent="0.3">
      <c r="C73" s="19" t="s">
        <v>7</v>
      </c>
      <c r="D73" s="21" t="s">
        <v>61</v>
      </c>
      <c r="E73" s="65">
        <f>(((1/30)*7)/12)*0.95</f>
        <v>1.8472222222222223E-2</v>
      </c>
      <c r="F73" s="53">
        <f>TRUNC(((F36+F66)*E73),2)</f>
        <v>42.61</v>
      </c>
    </row>
    <row r="74" spans="3:7" ht="25.5" customHeight="1" x14ac:dyDescent="0.3">
      <c r="C74" s="19" t="s">
        <v>30</v>
      </c>
      <c r="D74" s="21" t="s">
        <v>62</v>
      </c>
      <c r="E74" s="65">
        <f>'[1]Encargos Sociais e Benefícios'!C35</f>
        <v>4.9866032499999999E-5</v>
      </c>
      <c r="F74" s="53">
        <v>0</v>
      </c>
    </row>
    <row r="75" spans="3:7" x14ac:dyDescent="0.3">
      <c r="C75" s="19" t="s">
        <v>45</v>
      </c>
      <c r="D75" s="21" t="s">
        <v>63</v>
      </c>
      <c r="E75" s="65">
        <v>0.02</v>
      </c>
      <c r="F75" s="53">
        <f>TRUNC((F36*E75),2)</f>
        <v>25.12</v>
      </c>
    </row>
    <row r="76" spans="3:7" ht="16.5" customHeight="1" x14ac:dyDescent="0.3">
      <c r="C76" s="119" t="s">
        <v>32</v>
      </c>
      <c r="D76" s="119"/>
      <c r="E76" s="66">
        <f>SUM(E70:E75)</f>
        <v>6.2732728254722217E-2</v>
      </c>
      <c r="F76" s="55">
        <f>TRUNC(SUM(F70:F75),2)</f>
        <v>100.7</v>
      </c>
      <c r="G76" s="35"/>
    </row>
    <row r="77" spans="3:7" ht="17.25" thickBot="1" x14ac:dyDescent="0.35">
      <c r="C77" s="125"/>
      <c r="D77" s="125"/>
      <c r="E77" s="125"/>
      <c r="F77" s="125"/>
      <c r="G77" s="35"/>
    </row>
    <row r="78" spans="3:7" ht="17.25" thickBot="1" x14ac:dyDescent="0.35">
      <c r="C78" s="124" t="s">
        <v>64</v>
      </c>
      <c r="D78" s="124"/>
      <c r="E78" s="124"/>
      <c r="F78" s="124"/>
      <c r="G78" s="35"/>
    </row>
    <row r="79" spans="3:7" x14ac:dyDescent="0.3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 x14ac:dyDescent="0.3">
      <c r="C80" s="19" t="s">
        <v>1</v>
      </c>
      <c r="D80" s="21" t="s">
        <v>67</v>
      </c>
      <c r="E80" s="69">
        <f>30/365</f>
        <v>8.2191780821917804E-2</v>
      </c>
      <c r="F80" s="70">
        <f>TRUNC(((F36+F66+F76)*E80),2)</f>
        <v>197.89</v>
      </c>
      <c r="G80" s="35"/>
    </row>
    <row r="81" spans="3:7" x14ac:dyDescent="0.3">
      <c r="C81" s="19" t="s">
        <v>3</v>
      </c>
      <c r="D81" s="21" t="s">
        <v>66</v>
      </c>
      <c r="E81" s="65">
        <v>2.2800000000000001E-2</v>
      </c>
      <c r="F81" s="70">
        <f>TRUNC(((F36+F66+F76)*E81),2)</f>
        <v>54.89</v>
      </c>
      <c r="G81" s="35"/>
    </row>
    <row r="82" spans="3:7" x14ac:dyDescent="0.3">
      <c r="C82" s="19" t="s">
        <v>5</v>
      </c>
      <c r="D82" s="21" t="s">
        <v>68</v>
      </c>
      <c r="E82" s="65">
        <v>1.3300000000000001E-2</v>
      </c>
      <c r="F82" s="70">
        <f>TRUNC(((F36+F66+F76)*E82),2)</f>
        <v>32.020000000000003</v>
      </c>
      <c r="G82" s="35"/>
    </row>
    <row r="83" spans="3:7" x14ac:dyDescent="0.3">
      <c r="C83" s="19" t="s">
        <v>7</v>
      </c>
      <c r="D83" s="21" t="s">
        <v>69</v>
      </c>
      <c r="E83" s="65">
        <v>1.3000000000000001E-2</v>
      </c>
      <c r="F83" s="70">
        <f>TRUNC(((F36+F66+F76)*E83),2)</f>
        <v>31.3</v>
      </c>
      <c r="G83" s="35"/>
    </row>
    <row r="84" spans="3:7" x14ac:dyDescent="0.3">
      <c r="C84" s="19" t="s">
        <v>30</v>
      </c>
      <c r="D84" s="21" t="s">
        <v>70</v>
      </c>
      <c r="E84" s="65">
        <v>0</v>
      </c>
      <c r="F84" s="70">
        <f>TRUNC(((F36+F66+F76)*E84),2)</f>
        <v>0</v>
      </c>
      <c r="G84" s="35"/>
    </row>
    <row r="85" spans="3:7" x14ac:dyDescent="0.3">
      <c r="C85" s="19" t="s">
        <v>45</v>
      </c>
      <c r="D85" s="21" t="s">
        <v>71</v>
      </c>
      <c r="E85" s="65">
        <v>1.8500000000000003E-2</v>
      </c>
      <c r="F85" s="70">
        <f>TRUNC(((F36+F66+F76)*E85),2)</f>
        <v>44.54</v>
      </c>
      <c r="G85" s="35"/>
    </row>
    <row r="86" spans="3:7" ht="16.5" customHeight="1" x14ac:dyDescent="0.3">
      <c r="C86" s="126" t="s">
        <v>32</v>
      </c>
      <c r="D86" s="126"/>
      <c r="E86" s="71">
        <f>SUM(E80:E85)</f>
        <v>0.1497917808219178</v>
      </c>
      <c r="F86" s="55">
        <f>TRUNC(SUM(F80:F85),2)</f>
        <v>360.64</v>
      </c>
      <c r="G86" s="35"/>
    </row>
    <row r="87" spans="3:7" x14ac:dyDescent="0.3">
      <c r="C87" s="127"/>
      <c r="D87" s="127"/>
      <c r="E87" s="127"/>
      <c r="F87" s="127"/>
      <c r="G87" s="35"/>
    </row>
    <row r="88" spans="3:7" ht="16.5" customHeight="1" x14ac:dyDescent="0.3">
      <c r="C88" s="108" t="s">
        <v>72</v>
      </c>
      <c r="D88" s="123" t="s">
        <v>73</v>
      </c>
      <c r="E88" s="123"/>
      <c r="F88" s="52" t="s">
        <v>25</v>
      </c>
      <c r="G88" s="35"/>
    </row>
    <row r="89" spans="3:7" x14ac:dyDescent="0.3">
      <c r="C89" s="19" t="s">
        <v>1</v>
      </c>
      <c r="D89" s="21" t="s">
        <v>74</v>
      </c>
      <c r="E89" s="72"/>
      <c r="F89" s="48">
        <v>0</v>
      </c>
      <c r="G89" s="35"/>
    </row>
    <row r="90" spans="3:7" x14ac:dyDescent="0.3">
      <c r="C90" s="127"/>
      <c r="D90" s="127"/>
      <c r="E90" s="127"/>
      <c r="F90" s="127"/>
      <c r="G90" s="35"/>
    </row>
    <row r="91" spans="3:7" ht="40.5" customHeight="1" x14ac:dyDescent="0.3">
      <c r="C91" s="108">
        <v>4</v>
      </c>
      <c r="D91" s="123" t="s">
        <v>75</v>
      </c>
      <c r="E91" s="123"/>
      <c r="F91" s="52" t="s">
        <v>25</v>
      </c>
      <c r="G91" s="35"/>
    </row>
    <row r="92" spans="3:7" x14ac:dyDescent="0.3">
      <c r="C92" s="19" t="s">
        <v>65</v>
      </c>
      <c r="D92" s="21" t="s">
        <v>76</v>
      </c>
      <c r="E92" s="72"/>
      <c r="F92" s="48">
        <f>F86</f>
        <v>360.64</v>
      </c>
      <c r="G92" s="35"/>
    </row>
    <row r="93" spans="3:7" x14ac:dyDescent="0.3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 x14ac:dyDescent="0.35">
      <c r="C94" s="73"/>
      <c r="D94" s="128" t="s">
        <v>32</v>
      </c>
      <c r="E94" s="128"/>
      <c r="F94" s="46">
        <f>TRUNC(SUM(F92:F93),2)</f>
        <v>360.64</v>
      </c>
      <c r="G94" s="35"/>
    </row>
    <row r="95" spans="3:7" ht="17.25" thickBot="1" x14ac:dyDescent="0.35">
      <c r="C95" s="124" t="s">
        <v>77</v>
      </c>
      <c r="D95" s="124"/>
      <c r="E95" s="124"/>
      <c r="F95" s="124"/>
    </row>
    <row r="96" spans="3:7" ht="16.5" customHeight="1" x14ac:dyDescent="0.3">
      <c r="C96" s="24">
        <v>5</v>
      </c>
      <c r="D96" s="118" t="s">
        <v>78</v>
      </c>
      <c r="E96" s="118"/>
      <c r="F96" s="27" t="s">
        <v>25</v>
      </c>
    </row>
    <row r="97" spans="3:9" ht="16.899999999999999" customHeight="1" x14ac:dyDescent="0.3">
      <c r="C97" s="19" t="s">
        <v>1</v>
      </c>
      <c r="D97" s="115" t="s">
        <v>79</v>
      </c>
      <c r="E97" s="115"/>
      <c r="F97" s="48">
        <f>TRUNC(603.08/12,2)</f>
        <v>50.25</v>
      </c>
    </row>
    <row r="98" spans="3:9" ht="16.899999999999999" customHeight="1" x14ac:dyDescent="0.3">
      <c r="C98" s="19" t="s">
        <v>3</v>
      </c>
      <c r="D98" s="115" t="s">
        <v>111</v>
      </c>
      <c r="E98" s="115"/>
      <c r="F98" s="48">
        <v>26.54</v>
      </c>
    </row>
    <row r="99" spans="3:9" ht="16.899999999999999" customHeight="1" x14ac:dyDescent="0.3">
      <c r="C99" s="19" t="s">
        <v>5</v>
      </c>
      <c r="D99" s="115" t="s">
        <v>81</v>
      </c>
      <c r="E99" s="115"/>
      <c r="F99" s="48">
        <v>0</v>
      </c>
    </row>
    <row r="100" spans="3:9" ht="16.5" customHeight="1" x14ac:dyDescent="0.3">
      <c r="C100" s="119" t="s">
        <v>32</v>
      </c>
      <c r="D100" s="119"/>
      <c r="E100" s="119"/>
      <c r="F100" s="55">
        <f>TRUNC(SUM(F97:F99),2)</f>
        <v>76.790000000000006</v>
      </c>
      <c r="G100" s="35"/>
    </row>
    <row r="101" spans="3:9" ht="17.25" thickBot="1" x14ac:dyDescent="0.35">
      <c r="C101" s="120"/>
      <c r="D101" s="120"/>
      <c r="E101" s="120"/>
      <c r="F101" s="120"/>
      <c r="H101" s="36"/>
    </row>
    <row r="102" spans="3:9" ht="17.25" thickBot="1" x14ac:dyDescent="0.35">
      <c r="C102" s="121" t="s">
        <v>82</v>
      </c>
      <c r="D102" s="121"/>
      <c r="E102" s="121"/>
      <c r="F102" s="121"/>
    </row>
    <row r="103" spans="3:9" x14ac:dyDescent="0.3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 x14ac:dyDescent="0.3">
      <c r="C104" s="19" t="s">
        <v>1</v>
      </c>
      <c r="D104" s="107" t="s">
        <v>84</v>
      </c>
      <c r="E104" s="75">
        <v>1.9148999999999999E-2</v>
      </c>
      <c r="F104" s="76">
        <f>SUM((F36+F66+F76+F94+F100)*E104)</f>
        <v>54.481585859999996</v>
      </c>
      <c r="H104" s="36"/>
    </row>
    <row r="105" spans="3:9" x14ac:dyDescent="0.3">
      <c r="C105" s="19" t="s">
        <v>3</v>
      </c>
      <c r="D105" s="107" t="s">
        <v>85</v>
      </c>
      <c r="E105" s="75">
        <v>6.7900000000000002E-2</v>
      </c>
      <c r="F105" s="76">
        <f>SUM((F36+F66+F76+F94+F100)*E105)</f>
        <v>193.18500599999999</v>
      </c>
    </row>
    <row r="106" spans="3:9" x14ac:dyDescent="0.3">
      <c r="C106" s="19" t="s">
        <v>5</v>
      </c>
      <c r="D106" s="107" t="s">
        <v>86</v>
      </c>
      <c r="E106" s="75"/>
      <c r="F106" s="76"/>
    </row>
    <row r="107" spans="3:9" x14ac:dyDescent="0.3">
      <c r="C107" s="77"/>
      <c r="D107" s="110" t="s">
        <v>87</v>
      </c>
      <c r="E107" s="75"/>
      <c r="F107" s="78"/>
    </row>
    <row r="108" spans="3:9" x14ac:dyDescent="0.3">
      <c r="C108" s="77"/>
      <c r="D108" s="107" t="s">
        <v>88</v>
      </c>
      <c r="E108" s="75">
        <v>6.4999999999999997E-3</v>
      </c>
      <c r="F108" s="76">
        <f>SUM(F104+F105+F122)/E114*E108</f>
        <v>22.006833986962235</v>
      </c>
      <c r="I108" s="79"/>
    </row>
    <row r="109" spans="3:9" x14ac:dyDescent="0.3">
      <c r="C109" s="77"/>
      <c r="D109" s="107" t="s">
        <v>89</v>
      </c>
      <c r="E109" s="75">
        <v>0.03</v>
      </c>
      <c r="F109" s="76">
        <f>SUM(F104+F105+F122)/E114*E109</f>
        <v>101.57000301674877</v>
      </c>
    </row>
    <row r="110" spans="3:9" x14ac:dyDescent="0.3">
      <c r="C110" s="77"/>
      <c r="D110" s="110" t="s">
        <v>90</v>
      </c>
      <c r="E110" s="75"/>
      <c r="F110" s="76"/>
    </row>
    <row r="111" spans="3:9" x14ac:dyDescent="0.3">
      <c r="C111" s="77"/>
      <c r="D111" s="107" t="s">
        <v>91</v>
      </c>
      <c r="E111" s="75">
        <v>0.05</v>
      </c>
      <c r="F111" s="76">
        <f>SUM(F104+F105+F122)/E114*E111</f>
        <v>169.28333836124796</v>
      </c>
    </row>
    <row r="112" spans="3:9" x14ac:dyDescent="0.3">
      <c r="C112" s="77"/>
      <c r="D112" s="110" t="s">
        <v>92</v>
      </c>
      <c r="E112" s="75"/>
      <c r="F112" s="78"/>
      <c r="I112" s="80"/>
    </row>
    <row r="113" spans="3:9" ht="16.5" customHeight="1" x14ac:dyDescent="0.3">
      <c r="C113" s="119" t="s">
        <v>32</v>
      </c>
      <c r="D113" s="119"/>
      <c r="E113" s="81">
        <f>SUM(E104:E112)</f>
        <v>0.17354900000000001</v>
      </c>
      <c r="F113" s="82">
        <f>TRUNC(SUM(F104:F112),2)</f>
        <v>540.52</v>
      </c>
      <c r="G113" s="35"/>
    </row>
    <row r="114" spans="3:9" x14ac:dyDescent="0.3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 x14ac:dyDescent="0.3">
      <c r="C115" s="122" t="s">
        <v>94</v>
      </c>
      <c r="D115" s="122"/>
      <c r="E115" s="122"/>
      <c r="F115" s="122"/>
    </row>
    <row r="116" spans="3:9" ht="30" customHeight="1" x14ac:dyDescent="0.3">
      <c r="C116" s="87"/>
      <c r="D116" s="123" t="s">
        <v>95</v>
      </c>
      <c r="E116" s="123"/>
      <c r="F116" s="52" t="s">
        <v>25</v>
      </c>
    </row>
    <row r="117" spans="3:9" ht="16.5" customHeight="1" x14ac:dyDescent="0.3">
      <c r="C117" s="19" t="s">
        <v>1</v>
      </c>
      <c r="D117" s="115" t="s">
        <v>96</v>
      </c>
      <c r="E117" s="115"/>
      <c r="F117" s="48">
        <f>F36</f>
        <v>1256.4000000000001</v>
      </c>
    </row>
    <row r="118" spans="3:9" ht="16.5" customHeight="1" x14ac:dyDescent="0.3">
      <c r="C118" s="19" t="s">
        <v>3</v>
      </c>
      <c r="D118" s="115" t="s">
        <v>97</v>
      </c>
      <c r="E118" s="115"/>
      <c r="F118" s="48">
        <f>F66</f>
        <v>1050.6100000000001</v>
      </c>
    </row>
    <row r="119" spans="3:9" ht="16.5" customHeight="1" x14ac:dyDescent="0.3">
      <c r="C119" s="19" t="s">
        <v>5</v>
      </c>
      <c r="D119" s="115" t="s">
        <v>98</v>
      </c>
      <c r="E119" s="115"/>
      <c r="F119" s="48">
        <f>F76</f>
        <v>100.7</v>
      </c>
    </row>
    <row r="120" spans="3:9" ht="16.5" customHeight="1" x14ac:dyDescent="0.3">
      <c r="C120" s="19" t="s">
        <v>7</v>
      </c>
      <c r="D120" s="115" t="s">
        <v>99</v>
      </c>
      <c r="E120" s="115"/>
      <c r="F120" s="48">
        <f>F94</f>
        <v>360.64</v>
      </c>
    </row>
    <row r="121" spans="3:9" ht="16.5" customHeight="1" x14ac:dyDescent="0.3">
      <c r="C121" s="19" t="s">
        <v>30</v>
      </c>
      <c r="D121" s="115" t="s">
        <v>100</v>
      </c>
      <c r="E121" s="115"/>
      <c r="F121" s="48">
        <f>F100</f>
        <v>76.790000000000006</v>
      </c>
    </row>
    <row r="122" spans="3:9" ht="16.5" customHeight="1" x14ac:dyDescent="0.3">
      <c r="C122" s="116" t="s">
        <v>101</v>
      </c>
      <c r="D122" s="116"/>
      <c r="E122" s="116"/>
      <c r="F122" s="88">
        <f>TRUNC(SUM(F117:F121),2)</f>
        <v>2845.14</v>
      </c>
    </row>
    <row r="123" spans="3:9" ht="16.5" customHeight="1" x14ac:dyDescent="0.3">
      <c r="C123" s="19" t="s">
        <v>45</v>
      </c>
      <c r="D123" s="115" t="s">
        <v>102</v>
      </c>
      <c r="E123" s="115"/>
      <c r="F123" s="89">
        <f>F113</f>
        <v>540.52</v>
      </c>
    </row>
    <row r="124" spans="3:9" ht="16.5" customHeight="1" x14ac:dyDescent="0.3">
      <c r="C124" s="117" t="s">
        <v>112</v>
      </c>
      <c r="D124" s="117"/>
      <c r="E124" s="117"/>
      <c r="F124" s="90">
        <f>SUM(F122:F123)</f>
        <v>3385.66</v>
      </c>
      <c r="G124" s="35"/>
      <c r="H124" s="44"/>
      <c r="I124" s="44"/>
    </row>
    <row r="125" spans="3:9" ht="18" thickBot="1" x14ac:dyDescent="0.4">
      <c r="C125" s="91"/>
      <c r="D125" s="92"/>
      <c r="E125" s="92"/>
      <c r="F125" s="93"/>
      <c r="H125" s="94"/>
    </row>
    <row r="126" spans="3:9" ht="18" customHeight="1" thickBot="1" x14ac:dyDescent="0.4">
      <c r="C126" s="112" t="s">
        <v>112</v>
      </c>
      <c r="D126" s="112"/>
      <c r="E126" s="112"/>
      <c r="F126" s="95">
        <f>E21*F124</f>
        <v>3385.66</v>
      </c>
      <c r="H126" s="96"/>
      <c r="I126" s="36"/>
    </row>
    <row r="127" spans="3:9" ht="18" thickBot="1" x14ac:dyDescent="0.4">
      <c r="C127" s="97"/>
      <c r="D127" s="98"/>
      <c r="E127" s="98"/>
      <c r="F127" s="99"/>
      <c r="H127" s="100"/>
    </row>
    <row r="128" spans="3:9" ht="17.25" x14ac:dyDescent="0.35">
      <c r="C128" s="113"/>
      <c r="D128" s="113"/>
      <c r="E128" s="113"/>
      <c r="F128" s="113"/>
      <c r="H128" s="94"/>
      <c r="I128" s="36"/>
    </row>
    <row r="129" spans="3:9" ht="17.25" x14ac:dyDescent="0.35">
      <c r="C129" s="101"/>
      <c r="D129" s="101"/>
      <c r="E129" s="101"/>
      <c r="F129" s="101"/>
      <c r="H129" s="102"/>
      <c r="I129" s="36"/>
    </row>
    <row r="130" spans="3:9" x14ac:dyDescent="0.3">
      <c r="C130" s="101"/>
      <c r="D130" s="101"/>
      <c r="E130" s="101"/>
      <c r="F130" s="101"/>
      <c r="H130" s="41"/>
      <c r="I130" s="36"/>
    </row>
    <row r="131" spans="3:9" x14ac:dyDescent="0.3">
      <c r="C131" s="101"/>
      <c r="D131" s="101"/>
      <c r="E131" s="101"/>
      <c r="F131" s="101"/>
      <c r="H131" s="41"/>
      <c r="I131" s="36"/>
    </row>
    <row r="132" spans="3:9" x14ac:dyDescent="0.3">
      <c r="C132" s="114" t="s">
        <v>139</v>
      </c>
      <c r="D132" s="114"/>
      <c r="E132" s="114"/>
      <c r="F132" s="114"/>
      <c r="H132" s="41"/>
      <c r="I132" s="36"/>
    </row>
  </sheetData>
  <mergeCells count="62">
    <mergeCell ref="E16:F16"/>
    <mergeCell ref="C9:F9"/>
    <mergeCell ref="C10:F10"/>
    <mergeCell ref="C11:F11"/>
    <mergeCell ref="C13:F13"/>
    <mergeCell ref="E15:F15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I132"/>
  <sheetViews>
    <sheetView zoomScale="60" zoomScaleNormal="60" zoomScaleSheetLayoutView="70" workbookViewId="0">
      <selection activeCell="H81" sqref="H81:I86"/>
    </sheetView>
  </sheetViews>
  <sheetFormatPr defaultColWidth="9.140625" defaultRowHeight="16.5" x14ac:dyDescent="0.3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3:9" ht="17.25" thickBot="1" x14ac:dyDescent="0.35"/>
    <row r="2" spans="3:9" x14ac:dyDescent="0.3">
      <c r="C2" s="3"/>
      <c r="D2" s="4"/>
      <c r="E2" s="4"/>
      <c r="F2" s="5"/>
    </row>
    <row r="3" spans="3:9" x14ac:dyDescent="0.3">
      <c r="C3" s="6"/>
      <c r="D3" s="7"/>
      <c r="E3" s="7"/>
      <c r="F3" s="8"/>
    </row>
    <row r="4" spans="3:9" x14ac:dyDescent="0.3">
      <c r="C4" s="6"/>
      <c r="D4" s="7"/>
      <c r="E4" s="7"/>
      <c r="F4" s="8"/>
    </row>
    <row r="5" spans="3:9" x14ac:dyDescent="0.3">
      <c r="C5" s="6"/>
      <c r="D5" s="7"/>
      <c r="E5" s="7"/>
      <c r="F5" s="8"/>
    </row>
    <row r="6" spans="3:9" x14ac:dyDescent="0.3">
      <c r="C6" s="6"/>
      <c r="D6" s="7"/>
      <c r="E6" s="7"/>
      <c r="F6" s="8"/>
    </row>
    <row r="7" spans="3:9" x14ac:dyDescent="0.3">
      <c r="C7" s="6"/>
      <c r="D7" s="7"/>
      <c r="E7" s="7"/>
      <c r="F7" s="8"/>
    </row>
    <row r="8" spans="3:9" x14ac:dyDescent="0.3">
      <c r="C8" s="6"/>
      <c r="D8" s="7"/>
      <c r="E8" s="7"/>
      <c r="F8" s="8"/>
    </row>
    <row r="9" spans="3:9" s="10" customFormat="1" x14ac:dyDescent="0.3">
      <c r="C9" s="145"/>
      <c r="D9" s="145"/>
      <c r="E9" s="145"/>
      <c r="F9" s="145"/>
      <c r="G9" s="9"/>
    </row>
    <row r="10" spans="3:9" s="10" customFormat="1" x14ac:dyDescent="0.3">
      <c r="C10" s="146" t="s">
        <v>114</v>
      </c>
      <c r="D10" s="146"/>
      <c r="E10" s="146"/>
      <c r="F10" s="146"/>
      <c r="G10" s="9"/>
    </row>
    <row r="11" spans="3:9" s="10" customFormat="1" x14ac:dyDescent="0.3">
      <c r="C11" s="147"/>
      <c r="D11" s="147"/>
      <c r="E11" s="147"/>
      <c r="F11" s="147"/>
      <c r="G11" s="9"/>
    </row>
    <row r="12" spans="3:9" ht="17.25" thickBot="1" x14ac:dyDescent="0.35">
      <c r="C12" s="11"/>
      <c r="D12" s="12"/>
      <c r="E12" s="12"/>
      <c r="F12" s="13"/>
      <c r="G12" s="14"/>
      <c r="I12" s="10"/>
    </row>
    <row r="13" spans="3:9" ht="18" customHeight="1" thickBot="1" x14ac:dyDescent="0.35">
      <c r="C13" s="148" t="s">
        <v>118</v>
      </c>
      <c r="D13" s="148"/>
      <c r="E13" s="148"/>
      <c r="F13" s="148"/>
    </row>
    <row r="14" spans="3:9" ht="18" customHeight="1" x14ac:dyDescent="0.3">
      <c r="C14" s="103"/>
      <c r="D14" s="104"/>
      <c r="E14" s="104"/>
      <c r="F14" s="105"/>
    </row>
    <row r="15" spans="3:9" x14ac:dyDescent="0.3">
      <c r="C15" s="15" t="s">
        <v>1</v>
      </c>
      <c r="D15" s="16" t="s">
        <v>2</v>
      </c>
      <c r="E15" s="149" t="s">
        <v>135</v>
      </c>
      <c r="F15" s="149"/>
    </row>
    <row r="16" spans="3:9" ht="36" customHeight="1" x14ac:dyDescent="0.3">
      <c r="C16" s="15" t="s">
        <v>3</v>
      </c>
      <c r="D16" s="16" t="s">
        <v>4</v>
      </c>
      <c r="E16" s="142" t="s">
        <v>105</v>
      </c>
      <c r="F16" s="142"/>
    </row>
    <row r="17" spans="3:6" x14ac:dyDescent="0.3">
      <c r="C17" s="15" t="s">
        <v>5</v>
      </c>
      <c r="D17" s="16" t="s">
        <v>6</v>
      </c>
      <c r="E17" s="137" t="s">
        <v>134</v>
      </c>
      <c r="F17" s="137"/>
    </row>
    <row r="18" spans="3:6" x14ac:dyDescent="0.3">
      <c r="C18" s="15" t="s">
        <v>7</v>
      </c>
      <c r="D18" s="16" t="s">
        <v>8</v>
      </c>
      <c r="E18" s="138" t="s">
        <v>9</v>
      </c>
      <c r="F18" s="138"/>
    </row>
    <row r="19" spans="3:6" x14ac:dyDescent="0.3">
      <c r="C19" s="139" t="s">
        <v>10</v>
      </c>
      <c r="D19" s="139"/>
      <c r="E19" s="139"/>
      <c r="F19" s="139"/>
    </row>
    <row r="20" spans="3:6" x14ac:dyDescent="0.3">
      <c r="C20" s="15"/>
      <c r="D20" s="16" t="s">
        <v>11</v>
      </c>
      <c r="E20" s="138" t="s">
        <v>12</v>
      </c>
      <c r="F20" s="138"/>
    </row>
    <row r="21" spans="3:6" x14ac:dyDescent="0.3">
      <c r="C21" s="15"/>
      <c r="D21" s="17" t="s">
        <v>13</v>
      </c>
      <c r="E21" s="138">
        <v>2</v>
      </c>
      <c r="F21" s="138"/>
    </row>
    <row r="22" spans="3:6" ht="16.5" customHeight="1" x14ac:dyDescent="0.3">
      <c r="C22" s="18"/>
      <c r="D22" s="140"/>
      <c r="E22" s="140"/>
      <c r="F22" s="140"/>
    </row>
    <row r="23" spans="3:6" ht="16.5" customHeight="1" x14ac:dyDescent="0.3">
      <c r="C23" s="141" t="s">
        <v>14</v>
      </c>
      <c r="D23" s="141"/>
      <c r="E23" s="141"/>
      <c r="F23" s="141"/>
    </row>
    <row r="24" spans="3:6" ht="16.5" customHeight="1" x14ac:dyDescent="0.3">
      <c r="C24" s="19">
        <v>1</v>
      </c>
      <c r="D24" s="20" t="s">
        <v>15</v>
      </c>
      <c r="E24" s="142" t="s">
        <v>115</v>
      </c>
      <c r="F24" s="142"/>
    </row>
    <row r="25" spans="3:6" x14ac:dyDescent="0.3">
      <c r="C25" s="19">
        <v>2</v>
      </c>
      <c r="D25" s="21" t="s">
        <v>17</v>
      </c>
      <c r="E25" s="143" t="s">
        <v>116</v>
      </c>
      <c r="F25" s="143"/>
    </row>
    <row r="26" spans="3:6" x14ac:dyDescent="0.3">
      <c r="C26" s="19">
        <v>3</v>
      </c>
      <c r="D26" s="20" t="s">
        <v>19</v>
      </c>
      <c r="E26" s="144">
        <v>1047</v>
      </c>
      <c r="F26" s="144"/>
    </row>
    <row r="27" spans="3:6" ht="16.5" customHeight="1" x14ac:dyDescent="0.3">
      <c r="C27" s="19">
        <v>4</v>
      </c>
      <c r="D27" s="20" t="s">
        <v>20</v>
      </c>
      <c r="E27" s="142" t="s">
        <v>109</v>
      </c>
      <c r="F27" s="142"/>
    </row>
    <row r="28" spans="3:6" ht="17.25" thickBot="1" x14ac:dyDescent="0.35">
      <c r="C28" s="22">
        <v>5</v>
      </c>
      <c r="D28" s="23" t="s">
        <v>21</v>
      </c>
      <c r="E28" s="136">
        <v>43831</v>
      </c>
      <c r="F28" s="136"/>
    </row>
    <row r="29" spans="3:6" ht="17.25" thickBot="1" x14ac:dyDescent="0.35">
      <c r="C29" s="130" t="s">
        <v>22</v>
      </c>
      <c r="D29" s="130"/>
      <c r="E29" s="130"/>
      <c r="F29" s="130"/>
    </row>
    <row r="30" spans="3:6" ht="12" customHeight="1" x14ac:dyDescent="0.3">
      <c r="C30" s="24">
        <v>1</v>
      </c>
      <c r="D30" s="25" t="s">
        <v>23</v>
      </c>
      <c r="E30" s="26" t="s">
        <v>24</v>
      </c>
      <c r="F30" s="27" t="s">
        <v>25</v>
      </c>
    </row>
    <row r="31" spans="3:6" x14ac:dyDescent="0.3">
      <c r="C31" s="19" t="s">
        <v>1</v>
      </c>
      <c r="D31" s="107" t="s">
        <v>26</v>
      </c>
      <c r="E31" s="29">
        <v>1</v>
      </c>
      <c r="F31" s="106">
        <f>E26</f>
        <v>1047</v>
      </c>
    </row>
    <row r="32" spans="3:6" x14ac:dyDescent="0.3">
      <c r="C32" s="19" t="s">
        <v>3</v>
      </c>
      <c r="D32" s="107" t="s">
        <v>27</v>
      </c>
      <c r="E32" s="29"/>
      <c r="F32" s="30"/>
    </row>
    <row r="33" spans="3:9" x14ac:dyDescent="0.3">
      <c r="C33" s="19" t="s">
        <v>5</v>
      </c>
      <c r="D33" s="107" t="s">
        <v>28</v>
      </c>
      <c r="E33" s="29"/>
      <c r="F33" s="30">
        <f>ROUND((F31*E33),2)</f>
        <v>0</v>
      </c>
    </row>
    <row r="34" spans="3:9" x14ac:dyDescent="0.3">
      <c r="C34" s="19" t="s">
        <v>7</v>
      </c>
      <c r="D34" s="107" t="s">
        <v>29</v>
      </c>
      <c r="E34" s="29"/>
      <c r="F34" s="30">
        <v>0</v>
      </c>
    </row>
    <row r="35" spans="3:9" x14ac:dyDescent="0.3">
      <c r="C35" s="19" t="s">
        <v>30</v>
      </c>
      <c r="D35" s="107" t="s">
        <v>31</v>
      </c>
      <c r="E35" s="29"/>
      <c r="F35" s="30">
        <v>0</v>
      </c>
    </row>
    <row r="36" spans="3:9" ht="17.25" thickBot="1" x14ac:dyDescent="0.35">
      <c r="C36" s="31"/>
      <c r="D36" s="32" t="s">
        <v>32</v>
      </c>
      <c r="E36" s="33"/>
      <c r="F36" s="34">
        <f>TRUNC(SUM(F31:F35),2)</f>
        <v>1047</v>
      </c>
      <c r="G36" s="35"/>
      <c r="I36" s="36"/>
    </row>
    <row r="37" spans="3:9" ht="17.25" thickBot="1" x14ac:dyDescent="0.35">
      <c r="C37" s="131" t="s">
        <v>33</v>
      </c>
      <c r="D37" s="131"/>
      <c r="E37" s="131"/>
      <c r="F37" s="131"/>
      <c r="I37" s="36"/>
    </row>
    <row r="38" spans="3:9" x14ac:dyDescent="0.3">
      <c r="C38" s="24" t="s">
        <v>34</v>
      </c>
      <c r="D38" s="37" t="s">
        <v>35</v>
      </c>
      <c r="E38" s="38"/>
      <c r="F38" s="27" t="s">
        <v>25</v>
      </c>
    </row>
    <row r="39" spans="3:9" x14ac:dyDescent="0.3">
      <c r="C39" s="19" t="s">
        <v>1</v>
      </c>
      <c r="D39" s="21" t="s">
        <v>36</v>
      </c>
      <c r="E39" s="39">
        <f>'[1]Encargos Sociais e Benefícios'!C17</f>
        <v>8.3299999999999999E-2</v>
      </c>
      <c r="F39" s="40">
        <f>TRUNC(($F$36*E39),2)</f>
        <v>87.21</v>
      </c>
      <c r="I39" s="41"/>
    </row>
    <row r="40" spans="3:9" x14ac:dyDescent="0.3">
      <c r="C40" s="19" t="s">
        <v>3</v>
      </c>
      <c r="D40" s="42" t="s">
        <v>37</v>
      </c>
      <c r="E40" s="43">
        <f>'[1]Encargos Sociais e Benefícios'!C18</f>
        <v>0.121</v>
      </c>
      <c r="F40" s="40">
        <f>TRUNC(($F$36*E40),2)</f>
        <v>126.68</v>
      </c>
      <c r="I40" s="44"/>
    </row>
    <row r="41" spans="3:9" x14ac:dyDescent="0.3">
      <c r="C41" s="31"/>
      <c r="D41" s="32" t="s">
        <v>32</v>
      </c>
      <c r="E41" s="45">
        <f>SUM(E39:E40)</f>
        <v>0.20429999999999998</v>
      </c>
      <c r="F41" s="46">
        <f>TRUNC(SUM(F39:F40),2)</f>
        <v>213.89</v>
      </c>
    </row>
    <row r="42" spans="3:9" x14ac:dyDescent="0.3">
      <c r="C42" s="19"/>
      <c r="D42" s="42"/>
      <c r="E42" s="47"/>
      <c r="F42" s="48"/>
    </row>
    <row r="43" spans="3:9" ht="31.5" x14ac:dyDescent="0.3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 x14ac:dyDescent="0.3">
      <c r="C44" s="19" t="s">
        <v>1</v>
      </c>
      <c r="D44" s="107" t="s">
        <v>40</v>
      </c>
      <c r="E44" s="29">
        <f>'[1]Encargos Sociais e Benefícios'!C21</f>
        <v>0.2</v>
      </c>
      <c r="F44" s="53">
        <f t="shared" ref="F44:F51" si="0">TRUNC(($F$36+$F$41)*E44,2)</f>
        <v>252.17</v>
      </c>
    </row>
    <row r="45" spans="3:9" x14ac:dyDescent="0.3">
      <c r="C45" s="19" t="s">
        <v>3</v>
      </c>
      <c r="D45" s="107" t="s">
        <v>41</v>
      </c>
      <c r="E45" s="29">
        <f>'[1]Encargos Sociais e Benefícios'!C22</f>
        <v>2.5000000000000001E-2</v>
      </c>
      <c r="F45" s="53">
        <f t="shared" si="0"/>
        <v>31.52</v>
      </c>
    </row>
    <row r="46" spans="3:9" x14ac:dyDescent="0.3">
      <c r="C46" s="19" t="s">
        <v>5</v>
      </c>
      <c r="D46" s="107" t="s">
        <v>42</v>
      </c>
      <c r="E46" s="29">
        <f>'[1]Encargos Sociais e Benefícios'!C23</f>
        <v>0.03</v>
      </c>
      <c r="F46" s="53">
        <f t="shared" si="0"/>
        <v>37.82</v>
      </c>
    </row>
    <row r="47" spans="3:9" x14ac:dyDescent="0.3">
      <c r="C47" s="19" t="s">
        <v>7</v>
      </c>
      <c r="D47" s="107" t="s">
        <v>43</v>
      </c>
      <c r="E47" s="29">
        <f>'[1]Encargos Sociais e Benefícios'!C24</f>
        <v>1.5015000000000001E-2</v>
      </c>
      <c r="F47" s="53">
        <f t="shared" si="0"/>
        <v>18.93</v>
      </c>
    </row>
    <row r="48" spans="3:9" x14ac:dyDescent="0.3">
      <c r="C48" s="19" t="s">
        <v>30</v>
      </c>
      <c r="D48" s="107" t="s">
        <v>44</v>
      </c>
      <c r="E48" s="29">
        <f>'[1]Encargos Sociais e Benefícios'!C25</f>
        <v>0.01</v>
      </c>
      <c r="F48" s="53">
        <f t="shared" si="0"/>
        <v>12.6</v>
      </c>
    </row>
    <row r="49" spans="3:9" x14ac:dyDescent="0.3">
      <c r="C49" s="19" t="s">
        <v>45</v>
      </c>
      <c r="D49" s="107" t="s">
        <v>46</v>
      </c>
      <c r="E49" s="29">
        <f>'[1]Encargos Sociais e Benefícios'!C26</f>
        <v>6.0000000000000001E-3</v>
      </c>
      <c r="F49" s="53">
        <f t="shared" si="0"/>
        <v>7.56</v>
      </c>
    </row>
    <row r="50" spans="3:9" x14ac:dyDescent="0.3">
      <c r="C50" s="19" t="s">
        <v>47</v>
      </c>
      <c r="D50" s="107" t="s">
        <v>48</v>
      </c>
      <c r="E50" s="29">
        <f>'[1]Encargos Sociais e Benefícios'!C27</f>
        <v>2E-3</v>
      </c>
      <c r="F50" s="53">
        <f t="shared" si="0"/>
        <v>2.52</v>
      </c>
    </row>
    <row r="51" spans="3:9" x14ac:dyDescent="0.3">
      <c r="C51" s="19" t="s">
        <v>49</v>
      </c>
      <c r="D51" s="107" t="s">
        <v>50</v>
      </c>
      <c r="E51" s="29">
        <f>'[1]Encargos Sociais e Benefícios'!C28</f>
        <v>0.08</v>
      </c>
      <c r="F51" s="53">
        <f t="shared" si="0"/>
        <v>100.87</v>
      </c>
      <c r="I51" s="44"/>
    </row>
    <row r="52" spans="3:9" ht="16.5" customHeight="1" x14ac:dyDescent="0.3">
      <c r="C52" s="132" t="s">
        <v>32</v>
      </c>
      <c r="D52" s="132"/>
      <c r="E52" s="54">
        <f>SUM(E44:E51)</f>
        <v>0.36801500000000004</v>
      </c>
      <c r="F52" s="55">
        <f>TRUNC(SUM(F44:F51),2)</f>
        <v>463.99</v>
      </c>
    </row>
    <row r="53" spans="3:9" ht="11.1" customHeight="1" x14ac:dyDescent="0.3">
      <c r="C53" s="19"/>
      <c r="D53" s="107"/>
      <c r="E53" s="56"/>
      <c r="F53" s="48"/>
    </row>
    <row r="54" spans="3:9" ht="16.5" customHeight="1" x14ac:dyDescent="0.3">
      <c r="C54" s="108" t="s">
        <v>51</v>
      </c>
      <c r="D54" s="123" t="s">
        <v>52</v>
      </c>
      <c r="E54" s="123"/>
      <c r="F54" s="52" t="s">
        <v>25</v>
      </c>
    </row>
    <row r="55" spans="3:9" ht="16.899999999999999" customHeight="1" x14ac:dyDescent="0.3">
      <c r="C55" s="19" t="s">
        <v>1</v>
      </c>
      <c r="D55" s="133" t="s">
        <v>53</v>
      </c>
      <c r="E55" s="133"/>
      <c r="F55" s="30">
        <v>0</v>
      </c>
    </row>
    <row r="56" spans="3:9" ht="30.75" customHeight="1" x14ac:dyDescent="0.3">
      <c r="C56" s="19" t="s">
        <v>3</v>
      </c>
      <c r="D56" s="133" t="s">
        <v>138</v>
      </c>
      <c r="E56" s="133"/>
      <c r="F56" s="30">
        <f>TRUNC(((12.5*0.9)*21.08),2)</f>
        <v>237.15</v>
      </c>
    </row>
    <row r="57" spans="3:9" ht="16.899999999999999" customHeight="1" x14ac:dyDescent="0.3">
      <c r="C57" s="19" t="s">
        <v>5</v>
      </c>
      <c r="D57" s="133"/>
      <c r="E57" s="133"/>
      <c r="F57" s="30"/>
    </row>
    <row r="58" spans="3:9" x14ac:dyDescent="0.3">
      <c r="C58" s="19" t="s">
        <v>7</v>
      </c>
      <c r="D58" s="133"/>
      <c r="E58" s="133"/>
      <c r="F58" s="30"/>
    </row>
    <row r="59" spans="3:9" x14ac:dyDescent="0.3">
      <c r="C59" s="19" t="s">
        <v>30</v>
      </c>
      <c r="D59" s="134"/>
      <c r="E59" s="134"/>
      <c r="F59" s="57"/>
    </row>
    <row r="60" spans="3:9" ht="16.5" customHeight="1" x14ac:dyDescent="0.3">
      <c r="C60" s="58"/>
      <c r="D60" s="135" t="s">
        <v>32</v>
      </c>
      <c r="E60" s="135"/>
      <c r="F60" s="46">
        <f>TRUNC(SUM(F55:F59),2)</f>
        <v>237.15</v>
      </c>
      <c r="G60" s="35"/>
    </row>
    <row r="61" spans="3:9" x14ac:dyDescent="0.3">
      <c r="C61" s="127"/>
      <c r="D61" s="127"/>
      <c r="E61" s="127"/>
      <c r="F61" s="127"/>
      <c r="G61" s="35"/>
    </row>
    <row r="62" spans="3:9" ht="32.25" customHeight="1" x14ac:dyDescent="0.3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 x14ac:dyDescent="0.3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213.89</v>
      </c>
      <c r="G63" s="35"/>
    </row>
    <row r="64" spans="3:9" x14ac:dyDescent="0.3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463.99</v>
      </c>
      <c r="G64" s="35"/>
    </row>
    <row r="65" spans="3:7" x14ac:dyDescent="0.3">
      <c r="C65" s="19" t="s">
        <v>51</v>
      </c>
      <c r="D65" s="42" t="s">
        <v>52</v>
      </c>
      <c r="E65" s="61"/>
      <c r="F65" s="48">
        <f>F60</f>
        <v>237.15</v>
      </c>
      <c r="G65" s="35"/>
    </row>
    <row r="66" spans="3:7" x14ac:dyDescent="0.3">
      <c r="C66" s="58"/>
      <c r="D66" s="111" t="s">
        <v>32</v>
      </c>
      <c r="E66" s="63"/>
      <c r="F66" s="46">
        <f>SUM(F63:F65)</f>
        <v>915.03</v>
      </c>
      <c r="G66" s="35"/>
    </row>
    <row r="67" spans="3:7" ht="17.25" thickBot="1" x14ac:dyDescent="0.35">
      <c r="C67" s="129"/>
      <c r="D67" s="129"/>
      <c r="E67" s="129"/>
      <c r="F67" s="129"/>
      <c r="G67" s="35"/>
    </row>
    <row r="68" spans="3:7" ht="17.25" thickBot="1" x14ac:dyDescent="0.35">
      <c r="C68" s="124" t="s">
        <v>56</v>
      </c>
      <c r="D68" s="124"/>
      <c r="E68" s="124"/>
      <c r="F68" s="124"/>
    </row>
    <row r="69" spans="3:7" x14ac:dyDescent="0.3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 x14ac:dyDescent="0.3">
      <c r="C70" s="19" t="s">
        <v>1</v>
      </c>
      <c r="D70" s="21" t="s">
        <v>58</v>
      </c>
      <c r="E70" s="65">
        <v>4.1999999999999997E-3</v>
      </c>
      <c r="F70" s="53">
        <f>TRUNC(((F36+F41+F51+F60)*E70),2)</f>
        <v>6.71</v>
      </c>
    </row>
    <row r="71" spans="3:7" x14ac:dyDescent="0.3">
      <c r="C71" s="19" t="s">
        <v>3</v>
      </c>
      <c r="D71" s="21" t="s">
        <v>59</v>
      </c>
      <c r="E71" s="65">
        <f>'[1]Encargos Sociais e Benefícios'!$C$32</f>
        <v>1.0640000000000001E-5</v>
      </c>
      <c r="F71" s="53">
        <v>0</v>
      </c>
    </row>
    <row r="72" spans="3:7" x14ac:dyDescent="0.3">
      <c r="C72" s="19" t="s">
        <v>5</v>
      </c>
      <c r="D72" s="21" t="s">
        <v>60</v>
      </c>
      <c r="E72" s="65">
        <v>0.02</v>
      </c>
      <c r="F72" s="53">
        <f>TRUNC((F36*E72),2)</f>
        <v>20.94</v>
      </c>
    </row>
    <row r="73" spans="3:7" x14ac:dyDescent="0.3">
      <c r="C73" s="19" t="s">
        <v>7</v>
      </c>
      <c r="D73" s="21" t="s">
        <v>61</v>
      </c>
      <c r="E73" s="65">
        <f>(((1/30)*7)/12)*0.95</f>
        <v>1.8472222222222223E-2</v>
      </c>
      <c r="F73" s="53">
        <f>TRUNC(((F36+F66)*E73),2)</f>
        <v>36.24</v>
      </c>
    </row>
    <row r="74" spans="3:7" ht="25.5" customHeight="1" x14ac:dyDescent="0.3">
      <c r="C74" s="19" t="s">
        <v>30</v>
      </c>
      <c r="D74" s="21" t="s">
        <v>62</v>
      </c>
      <c r="E74" s="65">
        <f>'[1]Encargos Sociais e Benefícios'!C35</f>
        <v>4.9866032499999999E-5</v>
      </c>
      <c r="F74" s="53">
        <v>0</v>
      </c>
    </row>
    <row r="75" spans="3:7" x14ac:dyDescent="0.3">
      <c r="C75" s="19" t="s">
        <v>45</v>
      </c>
      <c r="D75" s="21" t="s">
        <v>63</v>
      </c>
      <c r="E75" s="65">
        <v>0.02</v>
      </c>
      <c r="F75" s="53">
        <f>TRUNC((F36*E75),2)</f>
        <v>20.94</v>
      </c>
    </row>
    <row r="76" spans="3:7" ht="16.5" customHeight="1" x14ac:dyDescent="0.3">
      <c r="C76" s="119" t="s">
        <v>32</v>
      </c>
      <c r="D76" s="119"/>
      <c r="E76" s="66">
        <f>SUM(E70:E75)</f>
        <v>6.2732728254722217E-2</v>
      </c>
      <c r="F76" s="55">
        <f>TRUNC(SUM(F70:F75),2)</f>
        <v>84.83</v>
      </c>
      <c r="G76" s="35"/>
    </row>
    <row r="77" spans="3:7" ht="17.25" thickBot="1" x14ac:dyDescent="0.35">
      <c r="C77" s="125"/>
      <c r="D77" s="125"/>
      <c r="E77" s="125"/>
      <c r="F77" s="125"/>
      <c r="G77" s="35"/>
    </row>
    <row r="78" spans="3:7" ht="17.25" thickBot="1" x14ac:dyDescent="0.35">
      <c r="C78" s="124" t="s">
        <v>64</v>
      </c>
      <c r="D78" s="124"/>
      <c r="E78" s="124"/>
      <c r="F78" s="124"/>
      <c r="G78" s="35"/>
    </row>
    <row r="79" spans="3:7" x14ac:dyDescent="0.3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 x14ac:dyDescent="0.3">
      <c r="C80" s="19" t="s">
        <v>1</v>
      </c>
      <c r="D80" s="21" t="s">
        <v>67</v>
      </c>
      <c r="E80" s="69">
        <f>30/365</f>
        <v>8.2191780821917804E-2</v>
      </c>
      <c r="F80" s="70">
        <f>TRUNC(((F36+F66+F76)*E80),2)</f>
        <v>168.23</v>
      </c>
      <c r="G80" s="35"/>
    </row>
    <row r="81" spans="3:9" x14ac:dyDescent="0.3">
      <c r="C81" s="19" t="s">
        <v>3</v>
      </c>
      <c r="D81" s="21" t="s">
        <v>66</v>
      </c>
      <c r="E81" s="65">
        <v>2.2800000000000001E-2</v>
      </c>
      <c r="F81" s="70">
        <f>TRUNC(((F36+F66+F76)*E81),2)</f>
        <v>46.66</v>
      </c>
      <c r="G81" s="35"/>
    </row>
    <row r="82" spans="3:9" x14ac:dyDescent="0.3">
      <c r="C82" s="19" t="s">
        <v>5</v>
      </c>
      <c r="D82" s="21" t="s">
        <v>68</v>
      </c>
      <c r="E82" s="65">
        <v>1.3300000000000001E-2</v>
      </c>
      <c r="F82" s="70">
        <f>TRUNC(((F36+F66+F76)*E82),2)</f>
        <v>27.22</v>
      </c>
      <c r="G82" s="35"/>
    </row>
    <row r="83" spans="3:9" x14ac:dyDescent="0.3">
      <c r="C83" s="19" t="s">
        <v>7</v>
      </c>
      <c r="D83" s="21" t="s">
        <v>69</v>
      </c>
      <c r="E83" s="65">
        <v>1.3000000000000001E-2</v>
      </c>
      <c r="F83" s="70">
        <f>TRUNC(((F36+F66+F76)*E83),2)</f>
        <v>26.6</v>
      </c>
      <c r="G83" s="35"/>
    </row>
    <row r="84" spans="3:9" x14ac:dyDescent="0.3">
      <c r="C84" s="19" t="s">
        <v>30</v>
      </c>
      <c r="D84" s="21" t="s">
        <v>70</v>
      </c>
      <c r="E84" s="65">
        <v>0</v>
      </c>
      <c r="F84" s="70">
        <f>TRUNC(((F36+F66+F76)*E84),2)</f>
        <v>0</v>
      </c>
      <c r="G84" s="35"/>
    </row>
    <row r="85" spans="3:9" x14ac:dyDescent="0.3">
      <c r="C85" s="19" t="s">
        <v>45</v>
      </c>
      <c r="D85" s="21" t="s">
        <v>71</v>
      </c>
      <c r="E85" s="65">
        <v>1.8500000000000003E-2</v>
      </c>
      <c r="F85" s="70">
        <f>TRUNC(((F36+F66+F76)*E85),2)</f>
        <v>37.86</v>
      </c>
      <c r="G85" s="35"/>
    </row>
    <row r="86" spans="3:9" ht="16.5" customHeight="1" x14ac:dyDescent="0.3">
      <c r="C86" s="126" t="s">
        <v>32</v>
      </c>
      <c r="D86" s="126"/>
      <c r="E86" s="71">
        <f>SUM(E80:E85)</f>
        <v>0.1497917808219178</v>
      </c>
      <c r="F86" s="55">
        <f>TRUNC(SUM(F80:F85),2)</f>
        <v>306.57</v>
      </c>
      <c r="G86" s="35"/>
    </row>
    <row r="87" spans="3:9" x14ac:dyDescent="0.3">
      <c r="C87" s="127"/>
      <c r="D87" s="127"/>
      <c r="E87" s="127"/>
      <c r="F87" s="127"/>
      <c r="G87" s="35"/>
    </row>
    <row r="88" spans="3:9" ht="16.5" customHeight="1" x14ac:dyDescent="0.3">
      <c r="C88" s="108" t="s">
        <v>72</v>
      </c>
      <c r="D88" s="123" t="s">
        <v>73</v>
      </c>
      <c r="E88" s="123"/>
      <c r="F88" s="52" t="s">
        <v>25</v>
      </c>
      <c r="G88" s="35"/>
    </row>
    <row r="89" spans="3:9" x14ac:dyDescent="0.3">
      <c r="C89" s="19" t="s">
        <v>1</v>
      </c>
      <c r="D89" s="21" t="s">
        <v>74</v>
      </c>
      <c r="E89" s="72"/>
      <c r="F89" s="48">
        <v>0</v>
      </c>
      <c r="G89" s="35"/>
    </row>
    <row r="90" spans="3:9" x14ac:dyDescent="0.3">
      <c r="C90" s="127"/>
      <c r="D90" s="127"/>
      <c r="E90" s="127"/>
      <c r="F90" s="127"/>
      <c r="G90" s="35"/>
    </row>
    <row r="91" spans="3:9" ht="40.5" customHeight="1" x14ac:dyDescent="0.3">
      <c r="C91" s="108">
        <v>4</v>
      </c>
      <c r="D91" s="123" t="s">
        <v>75</v>
      </c>
      <c r="E91" s="123"/>
      <c r="F91" s="52" t="s">
        <v>25</v>
      </c>
      <c r="G91" s="35"/>
    </row>
    <row r="92" spans="3:9" x14ac:dyDescent="0.3">
      <c r="C92" s="19" t="s">
        <v>65</v>
      </c>
      <c r="D92" s="21" t="s">
        <v>76</v>
      </c>
      <c r="E92" s="72"/>
      <c r="F92" s="48">
        <f>F86</f>
        <v>306.57</v>
      </c>
      <c r="G92" s="35"/>
    </row>
    <row r="93" spans="3:9" x14ac:dyDescent="0.3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9" ht="17.25" customHeight="1" thickBot="1" x14ac:dyDescent="0.35">
      <c r="C94" s="73"/>
      <c r="D94" s="128" t="s">
        <v>32</v>
      </c>
      <c r="E94" s="128"/>
      <c r="F94" s="46">
        <f>TRUNC(SUM(F92:F93),2)</f>
        <v>306.57</v>
      </c>
      <c r="G94" s="35"/>
    </row>
    <row r="95" spans="3:9" ht="17.25" thickBot="1" x14ac:dyDescent="0.35">
      <c r="C95" s="124" t="s">
        <v>77</v>
      </c>
      <c r="D95" s="124"/>
      <c r="E95" s="124"/>
      <c r="F95" s="124"/>
      <c r="I95" s="1">
        <f>H90/5</f>
        <v>0</v>
      </c>
    </row>
    <row r="96" spans="3:9" ht="16.5" customHeight="1" x14ac:dyDescent="0.3">
      <c r="C96" s="24">
        <v>5</v>
      </c>
      <c r="D96" s="118" t="s">
        <v>78</v>
      </c>
      <c r="E96" s="118"/>
      <c r="F96" s="27" t="s">
        <v>25</v>
      </c>
    </row>
    <row r="97" spans="3:9" ht="16.899999999999999" customHeight="1" x14ac:dyDescent="0.3">
      <c r="C97" s="19" t="s">
        <v>1</v>
      </c>
      <c r="D97" s="115" t="s">
        <v>79</v>
      </c>
      <c r="E97" s="115"/>
      <c r="F97" s="48">
        <f>TRUNC(668.64/12,2)</f>
        <v>55.72</v>
      </c>
    </row>
    <row r="98" spans="3:9" ht="16.899999999999999" customHeight="1" x14ac:dyDescent="0.3">
      <c r="C98" s="19" t="s">
        <v>3</v>
      </c>
      <c r="D98" s="115" t="s">
        <v>80</v>
      </c>
      <c r="E98" s="115"/>
      <c r="F98" s="48">
        <v>0</v>
      </c>
    </row>
    <row r="99" spans="3:9" ht="16.899999999999999" customHeight="1" x14ac:dyDescent="0.3">
      <c r="C99" s="19" t="s">
        <v>5</v>
      </c>
      <c r="D99" s="115" t="s">
        <v>81</v>
      </c>
      <c r="E99" s="115"/>
      <c r="F99" s="48">
        <v>0</v>
      </c>
    </row>
    <row r="100" spans="3:9" ht="16.5" customHeight="1" x14ac:dyDescent="0.3">
      <c r="C100" s="119" t="s">
        <v>32</v>
      </c>
      <c r="D100" s="119"/>
      <c r="E100" s="119"/>
      <c r="F100" s="55">
        <f>TRUNC(SUM(F97:F99),2)</f>
        <v>55.72</v>
      </c>
      <c r="G100" s="35"/>
    </row>
    <row r="101" spans="3:9" ht="17.25" thickBot="1" x14ac:dyDescent="0.35">
      <c r="C101" s="120"/>
      <c r="D101" s="120"/>
      <c r="E101" s="120"/>
      <c r="F101" s="120"/>
      <c r="H101" s="36"/>
    </row>
    <row r="102" spans="3:9" ht="17.25" thickBot="1" x14ac:dyDescent="0.35">
      <c r="C102" s="121" t="s">
        <v>82</v>
      </c>
      <c r="D102" s="121"/>
      <c r="E102" s="121"/>
      <c r="F102" s="121"/>
    </row>
    <row r="103" spans="3:9" x14ac:dyDescent="0.3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 x14ac:dyDescent="0.3">
      <c r="C104" s="19" t="s">
        <v>1</v>
      </c>
      <c r="D104" s="107" t="s">
        <v>84</v>
      </c>
      <c r="E104" s="75">
        <v>1.9148999999999999E-2</v>
      </c>
      <c r="F104" s="76">
        <f>SUM((F36+F66+F76+F94+F100)*E104)</f>
        <v>46.132813349999992</v>
      </c>
      <c r="H104" s="36"/>
    </row>
    <row r="105" spans="3:9" x14ac:dyDescent="0.3">
      <c r="C105" s="19" t="s">
        <v>3</v>
      </c>
      <c r="D105" s="107" t="s">
        <v>85</v>
      </c>
      <c r="E105" s="75">
        <v>6.7900000000000002E-2</v>
      </c>
      <c r="F105" s="76">
        <f>SUM((F36+F66+F76+F94+F100)*E105)</f>
        <v>163.58128499999998</v>
      </c>
    </row>
    <row r="106" spans="3:9" x14ac:dyDescent="0.3">
      <c r="C106" s="19" t="s">
        <v>5</v>
      </c>
      <c r="D106" s="107" t="s">
        <v>86</v>
      </c>
      <c r="E106" s="75"/>
      <c r="F106" s="76"/>
    </row>
    <row r="107" spans="3:9" x14ac:dyDescent="0.3">
      <c r="C107" s="77"/>
      <c r="D107" s="110" t="s">
        <v>87</v>
      </c>
      <c r="E107" s="75"/>
      <c r="F107" s="78"/>
    </row>
    <row r="108" spans="3:9" x14ac:dyDescent="0.3">
      <c r="C108" s="77"/>
      <c r="D108" s="107" t="s">
        <v>88</v>
      </c>
      <c r="E108" s="75">
        <v>6.4999999999999997E-3</v>
      </c>
      <c r="F108" s="76">
        <f>SUM(F104+F105+F122)/E114*E108</f>
        <v>18.634500973481117</v>
      </c>
      <c r="I108" s="79"/>
    </row>
    <row r="109" spans="3:9" x14ac:dyDescent="0.3">
      <c r="C109" s="77"/>
      <c r="D109" s="107" t="s">
        <v>89</v>
      </c>
      <c r="E109" s="75">
        <v>0.03</v>
      </c>
      <c r="F109" s="76">
        <f>SUM(F104+F105+F122)/E114*E109</f>
        <v>86.005389108374374</v>
      </c>
    </row>
    <row r="110" spans="3:9" x14ac:dyDescent="0.3">
      <c r="C110" s="77"/>
      <c r="D110" s="110" t="s">
        <v>90</v>
      </c>
      <c r="E110" s="75"/>
      <c r="F110" s="76"/>
    </row>
    <row r="111" spans="3:9" x14ac:dyDescent="0.3">
      <c r="C111" s="77"/>
      <c r="D111" s="107" t="s">
        <v>91</v>
      </c>
      <c r="E111" s="75">
        <v>0.05</v>
      </c>
      <c r="F111" s="76">
        <f>SUM(F104+F105+F122)/E114*E111</f>
        <v>143.34231518062398</v>
      </c>
    </row>
    <row r="112" spans="3:9" x14ac:dyDescent="0.3">
      <c r="C112" s="77"/>
      <c r="D112" s="110" t="s">
        <v>92</v>
      </c>
      <c r="E112" s="75"/>
      <c r="F112" s="78"/>
      <c r="I112" s="80"/>
    </row>
    <row r="113" spans="3:9" ht="16.5" customHeight="1" x14ac:dyDescent="0.3">
      <c r="C113" s="119" t="s">
        <v>32</v>
      </c>
      <c r="D113" s="119"/>
      <c r="E113" s="81">
        <f>SUM(E104:E112)</f>
        <v>0.17354900000000001</v>
      </c>
      <c r="F113" s="82">
        <f>TRUNC(SUM(F104:F112),2)</f>
        <v>457.69</v>
      </c>
      <c r="G113" s="35"/>
    </row>
    <row r="114" spans="3:9" x14ac:dyDescent="0.3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 x14ac:dyDescent="0.3">
      <c r="C115" s="122" t="s">
        <v>94</v>
      </c>
      <c r="D115" s="122"/>
      <c r="E115" s="122"/>
      <c r="F115" s="122"/>
    </row>
    <row r="116" spans="3:9" ht="30" customHeight="1" x14ac:dyDescent="0.3">
      <c r="C116" s="87"/>
      <c r="D116" s="123" t="s">
        <v>95</v>
      </c>
      <c r="E116" s="123"/>
      <c r="F116" s="52" t="s">
        <v>25</v>
      </c>
    </row>
    <row r="117" spans="3:9" ht="16.5" customHeight="1" x14ac:dyDescent="0.3">
      <c r="C117" s="19" t="s">
        <v>1</v>
      </c>
      <c r="D117" s="115" t="s">
        <v>96</v>
      </c>
      <c r="E117" s="115"/>
      <c r="F117" s="48">
        <f>F36</f>
        <v>1047</v>
      </c>
    </row>
    <row r="118" spans="3:9" ht="16.5" customHeight="1" x14ac:dyDescent="0.3">
      <c r="C118" s="19" t="s">
        <v>3</v>
      </c>
      <c r="D118" s="115" t="s">
        <v>97</v>
      </c>
      <c r="E118" s="115"/>
      <c r="F118" s="48">
        <f>F66</f>
        <v>915.03</v>
      </c>
    </row>
    <row r="119" spans="3:9" ht="16.5" customHeight="1" x14ac:dyDescent="0.3">
      <c r="C119" s="19" t="s">
        <v>5</v>
      </c>
      <c r="D119" s="115" t="s">
        <v>98</v>
      </c>
      <c r="E119" s="115"/>
      <c r="F119" s="48">
        <f>F76</f>
        <v>84.83</v>
      </c>
    </row>
    <row r="120" spans="3:9" ht="16.5" customHeight="1" x14ac:dyDescent="0.3">
      <c r="C120" s="19" t="s">
        <v>7</v>
      </c>
      <c r="D120" s="115" t="s">
        <v>99</v>
      </c>
      <c r="E120" s="115"/>
      <c r="F120" s="48">
        <f>F94</f>
        <v>306.57</v>
      </c>
    </row>
    <row r="121" spans="3:9" ht="16.5" customHeight="1" x14ac:dyDescent="0.3">
      <c r="C121" s="19" t="s">
        <v>30</v>
      </c>
      <c r="D121" s="115" t="s">
        <v>100</v>
      </c>
      <c r="E121" s="115"/>
      <c r="F121" s="48">
        <f>F100</f>
        <v>55.72</v>
      </c>
    </row>
    <row r="122" spans="3:9" ht="16.5" customHeight="1" x14ac:dyDescent="0.3">
      <c r="C122" s="116" t="s">
        <v>101</v>
      </c>
      <c r="D122" s="116"/>
      <c r="E122" s="116"/>
      <c r="F122" s="88">
        <f>ROUND(SUM(F117:F121),2)</f>
        <v>2409.15</v>
      </c>
    </row>
    <row r="123" spans="3:9" ht="16.5" customHeight="1" x14ac:dyDescent="0.3">
      <c r="C123" s="19" t="s">
        <v>45</v>
      </c>
      <c r="D123" s="115" t="s">
        <v>102</v>
      </c>
      <c r="E123" s="115"/>
      <c r="F123" s="89">
        <f>F113</f>
        <v>457.69</v>
      </c>
    </row>
    <row r="124" spans="3:9" ht="16.5" customHeight="1" x14ac:dyDescent="0.3">
      <c r="C124" s="117" t="s">
        <v>117</v>
      </c>
      <c r="D124" s="117"/>
      <c r="E124" s="117"/>
      <c r="F124" s="90">
        <f>SUM(F122:F123)</f>
        <v>2866.84</v>
      </c>
      <c r="G124" s="35"/>
      <c r="H124" s="44"/>
      <c r="I124" s="44"/>
    </row>
    <row r="125" spans="3:9" ht="18" thickBot="1" x14ac:dyDescent="0.4">
      <c r="C125" s="91"/>
      <c r="D125" s="92"/>
      <c r="E125" s="92"/>
      <c r="F125" s="93"/>
      <c r="H125" s="94"/>
    </row>
    <row r="126" spans="3:9" ht="18" customHeight="1" thickBot="1" x14ac:dyDescent="0.4">
      <c r="C126" s="112" t="s">
        <v>140</v>
      </c>
      <c r="D126" s="112"/>
      <c r="E126" s="112"/>
      <c r="F126" s="95">
        <f>E21*F124</f>
        <v>5733.68</v>
      </c>
      <c r="H126" s="96"/>
      <c r="I126" s="36"/>
    </row>
    <row r="127" spans="3:9" ht="18" thickBot="1" x14ac:dyDescent="0.4">
      <c r="C127" s="97"/>
      <c r="D127" s="98"/>
      <c r="E127" s="98"/>
      <c r="F127" s="99"/>
      <c r="H127" s="100"/>
    </row>
    <row r="128" spans="3:9" ht="17.25" x14ac:dyDescent="0.35">
      <c r="C128" s="113"/>
      <c r="D128" s="113"/>
      <c r="E128" s="113"/>
      <c r="F128" s="113"/>
      <c r="H128" s="94"/>
      <c r="I128" s="36"/>
    </row>
    <row r="129" spans="3:9" ht="17.25" x14ac:dyDescent="0.35">
      <c r="C129" s="101"/>
      <c r="D129" s="101"/>
      <c r="E129" s="101"/>
      <c r="F129" s="101"/>
      <c r="H129" s="102"/>
      <c r="I129" s="36"/>
    </row>
    <row r="130" spans="3:9" x14ac:dyDescent="0.3">
      <c r="C130" s="101"/>
      <c r="D130" s="101"/>
      <c r="E130" s="101"/>
      <c r="F130" s="101"/>
      <c r="H130" s="41"/>
      <c r="I130" s="36"/>
    </row>
    <row r="131" spans="3:9" x14ac:dyDescent="0.3">
      <c r="C131" s="101"/>
      <c r="D131" s="101"/>
      <c r="E131" s="101"/>
      <c r="F131" s="101"/>
      <c r="H131" s="41"/>
      <c r="I131" s="36"/>
    </row>
    <row r="132" spans="3:9" x14ac:dyDescent="0.3">
      <c r="C132" s="114" t="s">
        <v>139</v>
      </c>
      <c r="D132" s="114"/>
      <c r="E132" s="114"/>
      <c r="F132" s="114"/>
      <c r="H132" s="41"/>
      <c r="I132" s="36"/>
    </row>
  </sheetData>
  <mergeCells count="62">
    <mergeCell ref="E16:F16"/>
    <mergeCell ref="C9:F9"/>
    <mergeCell ref="C10:F10"/>
    <mergeCell ref="C11:F11"/>
    <mergeCell ref="C13:F13"/>
    <mergeCell ref="E15:F15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</mergeCells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2"/>
  <sheetViews>
    <sheetView topLeftCell="A115" zoomScale="60" zoomScaleNormal="60" workbookViewId="0">
      <selection activeCell="C126" sqref="C126:E126"/>
    </sheetView>
  </sheetViews>
  <sheetFormatPr defaultColWidth="9.140625" defaultRowHeight="16.5" x14ac:dyDescent="0.3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1:9" ht="17.25" thickBot="1" x14ac:dyDescent="0.35">
      <c r="A1" s="1" t="s">
        <v>119</v>
      </c>
    </row>
    <row r="2" spans="1:9" x14ac:dyDescent="0.3">
      <c r="C2" s="3"/>
      <c r="D2" s="4"/>
      <c r="E2" s="4"/>
      <c r="F2" s="5"/>
    </row>
    <row r="3" spans="1:9" x14ac:dyDescent="0.3">
      <c r="C3" s="6"/>
      <c r="D3" s="7"/>
      <c r="E3" s="7"/>
      <c r="F3" s="8"/>
    </row>
    <row r="4" spans="1:9" x14ac:dyDescent="0.3">
      <c r="C4" s="6"/>
      <c r="D4" s="7"/>
      <c r="E4" s="7"/>
      <c r="F4" s="8"/>
    </row>
    <row r="5" spans="1:9" x14ac:dyDescent="0.3">
      <c r="C5" s="6"/>
      <c r="D5" s="7"/>
      <c r="E5" s="7"/>
      <c r="F5" s="8"/>
    </row>
    <row r="6" spans="1:9" x14ac:dyDescent="0.3">
      <c r="C6" s="6"/>
      <c r="D6" s="7"/>
      <c r="E6" s="7"/>
      <c r="F6" s="8"/>
    </row>
    <row r="7" spans="1:9" x14ac:dyDescent="0.3">
      <c r="C7" s="6"/>
      <c r="D7" s="7"/>
      <c r="E7" s="7"/>
      <c r="F7" s="8"/>
    </row>
    <row r="8" spans="1:9" x14ac:dyDescent="0.3">
      <c r="C8" s="6"/>
      <c r="D8" s="7"/>
      <c r="E8" s="7"/>
      <c r="F8" s="8"/>
    </row>
    <row r="9" spans="1:9" s="10" customFormat="1" x14ac:dyDescent="0.3">
      <c r="C9" s="145"/>
      <c r="D9" s="145"/>
      <c r="E9" s="145"/>
      <c r="F9" s="145"/>
      <c r="G9" s="9"/>
    </row>
    <row r="10" spans="1:9" s="10" customFormat="1" x14ac:dyDescent="0.3">
      <c r="C10" s="146" t="s">
        <v>120</v>
      </c>
      <c r="D10" s="146"/>
      <c r="E10" s="146"/>
      <c r="F10" s="146"/>
      <c r="G10" s="9"/>
    </row>
    <row r="11" spans="1:9" s="10" customFormat="1" x14ac:dyDescent="0.3">
      <c r="C11" s="147"/>
      <c r="D11" s="147"/>
      <c r="E11" s="147"/>
      <c r="F11" s="147"/>
      <c r="G11" s="9"/>
    </row>
    <row r="12" spans="1:9" ht="17.25" thickBot="1" x14ac:dyDescent="0.35">
      <c r="C12" s="11"/>
      <c r="D12" s="12"/>
      <c r="E12" s="12"/>
      <c r="F12" s="13"/>
      <c r="G12" s="14"/>
      <c r="I12" s="10"/>
    </row>
    <row r="13" spans="1:9" ht="18" customHeight="1" thickBot="1" x14ac:dyDescent="0.35">
      <c r="C13" s="148" t="s">
        <v>126</v>
      </c>
      <c r="D13" s="148"/>
      <c r="E13" s="148"/>
      <c r="F13" s="148"/>
    </row>
    <row r="14" spans="1:9" ht="18" customHeight="1" x14ac:dyDescent="0.3">
      <c r="C14" s="103"/>
      <c r="D14" s="104"/>
      <c r="E14" s="104"/>
      <c r="F14" s="105"/>
    </row>
    <row r="15" spans="1:9" x14ac:dyDescent="0.3">
      <c r="C15" s="15" t="s">
        <v>1</v>
      </c>
      <c r="D15" s="16" t="s">
        <v>2</v>
      </c>
      <c r="E15" s="149" t="s">
        <v>135</v>
      </c>
      <c r="F15" s="149"/>
    </row>
    <row r="16" spans="1:9" ht="36" customHeight="1" x14ac:dyDescent="0.3">
      <c r="C16" s="15" t="s">
        <v>3</v>
      </c>
      <c r="D16" s="16" t="s">
        <v>4</v>
      </c>
      <c r="E16" s="142" t="s">
        <v>105</v>
      </c>
      <c r="F16" s="142"/>
    </row>
    <row r="17" spans="3:6" x14ac:dyDescent="0.3">
      <c r="C17" s="15" t="s">
        <v>5</v>
      </c>
      <c r="D17" s="16" t="s">
        <v>6</v>
      </c>
      <c r="E17" s="137" t="s">
        <v>136</v>
      </c>
      <c r="F17" s="137"/>
    </row>
    <row r="18" spans="3:6" x14ac:dyDescent="0.3">
      <c r="C18" s="15" t="s">
        <v>7</v>
      </c>
      <c r="D18" s="16" t="s">
        <v>8</v>
      </c>
      <c r="E18" s="138" t="s">
        <v>9</v>
      </c>
      <c r="F18" s="138"/>
    </row>
    <row r="19" spans="3:6" x14ac:dyDescent="0.3">
      <c r="C19" s="139" t="s">
        <v>10</v>
      </c>
      <c r="D19" s="139"/>
      <c r="E19" s="139"/>
      <c r="F19" s="139"/>
    </row>
    <row r="20" spans="3:6" x14ac:dyDescent="0.3">
      <c r="C20" s="15"/>
      <c r="D20" s="16" t="s">
        <v>11</v>
      </c>
      <c r="E20" s="138" t="s">
        <v>12</v>
      </c>
      <c r="F20" s="138"/>
    </row>
    <row r="21" spans="3:6" x14ac:dyDescent="0.3">
      <c r="C21" s="15"/>
      <c r="D21" s="17" t="s">
        <v>13</v>
      </c>
      <c r="E21" s="138">
        <v>2</v>
      </c>
      <c r="F21" s="138"/>
    </row>
    <row r="22" spans="3:6" ht="16.5" customHeight="1" x14ac:dyDescent="0.3">
      <c r="C22" s="18"/>
      <c r="D22" s="140"/>
      <c r="E22" s="140"/>
      <c r="F22" s="140"/>
    </row>
    <row r="23" spans="3:6" ht="16.5" customHeight="1" x14ac:dyDescent="0.3">
      <c r="C23" s="141" t="s">
        <v>14</v>
      </c>
      <c r="D23" s="141"/>
      <c r="E23" s="141"/>
      <c r="F23" s="141"/>
    </row>
    <row r="24" spans="3:6" ht="16.5" customHeight="1" x14ac:dyDescent="0.3">
      <c r="C24" s="19">
        <v>1</v>
      </c>
      <c r="D24" s="20" t="s">
        <v>15</v>
      </c>
      <c r="E24" s="142" t="s">
        <v>121</v>
      </c>
      <c r="F24" s="142"/>
    </row>
    <row r="25" spans="3:6" x14ac:dyDescent="0.3">
      <c r="C25" s="19">
        <v>2</v>
      </c>
      <c r="D25" s="21" t="s">
        <v>17</v>
      </c>
      <c r="E25" s="143" t="s">
        <v>122</v>
      </c>
      <c r="F25" s="143"/>
    </row>
    <row r="26" spans="3:6" x14ac:dyDescent="0.3">
      <c r="C26" s="19">
        <v>3</v>
      </c>
      <c r="D26" s="20" t="s">
        <v>19</v>
      </c>
      <c r="E26" s="144">
        <v>2102.65</v>
      </c>
      <c r="F26" s="144"/>
    </row>
    <row r="27" spans="3:6" ht="16.5" customHeight="1" x14ac:dyDescent="0.3">
      <c r="C27" s="19">
        <v>4</v>
      </c>
      <c r="D27" s="20" t="s">
        <v>20</v>
      </c>
      <c r="E27" s="142" t="s">
        <v>109</v>
      </c>
      <c r="F27" s="142"/>
    </row>
    <row r="28" spans="3:6" ht="17.25" thickBot="1" x14ac:dyDescent="0.35">
      <c r="C28" s="22">
        <v>5</v>
      </c>
      <c r="D28" s="23" t="s">
        <v>21</v>
      </c>
      <c r="E28" s="136">
        <v>43525</v>
      </c>
      <c r="F28" s="136"/>
    </row>
    <row r="29" spans="3:6" ht="17.25" thickBot="1" x14ac:dyDescent="0.35">
      <c r="C29" s="130" t="s">
        <v>22</v>
      </c>
      <c r="D29" s="130"/>
      <c r="E29" s="130"/>
      <c r="F29" s="130"/>
    </row>
    <row r="30" spans="3:6" ht="12" customHeight="1" x14ac:dyDescent="0.3">
      <c r="C30" s="24">
        <v>1</v>
      </c>
      <c r="D30" s="25" t="s">
        <v>23</v>
      </c>
      <c r="E30" s="26" t="s">
        <v>24</v>
      </c>
      <c r="F30" s="27" t="s">
        <v>25</v>
      </c>
    </row>
    <row r="31" spans="3:6" x14ac:dyDescent="0.3">
      <c r="C31" s="19" t="s">
        <v>1</v>
      </c>
      <c r="D31" s="107" t="s">
        <v>26</v>
      </c>
      <c r="E31" s="29">
        <v>1</v>
      </c>
      <c r="F31" s="106">
        <f>E26</f>
        <v>2102.65</v>
      </c>
    </row>
    <row r="32" spans="3:6" x14ac:dyDescent="0.3">
      <c r="C32" s="19" t="s">
        <v>3</v>
      </c>
      <c r="D32" s="107" t="s">
        <v>27</v>
      </c>
      <c r="E32" s="29"/>
      <c r="F32" s="30"/>
    </row>
    <row r="33" spans="3:9" x14ac:dyDescent="0.3">
      <c r="C33" s="19" t="s">
        <v>5</v>
      </c>
      <c r="D33" s="107" t="s">
        <v>28</v>
      </c>
      <c r="E33" s="29"/>
      <c r="F33" s="30">
        <f>ROUND((F31*E33),2)</f>
        <v>0</v>
      </c>
    </row>
    <row r="34" spans="3:9" x14ac:dyDescent="0.3">
      <c r="C34" s="19" t="s">
        <v>7</v>
      </c>
      <c r="D34" s="107" t="s">
        <v>29</v>
      </c>
      <c r="E34" s="29"/>
      <c r="F34" s="30">
        <v>0</v>
      </c>
    </row>
    <row r="35" spans="3:9" x14ac:dyDescent="0.3">
      <c r="C35" s="19" t="s">
        <v>30</v>
      </c>
      <c r="D35" s="107" t="s">
        <v>31</v>
      </c>
      <c r="E35" s="29"/>
      <c r="F35" s="30">
        <v>0</v>
      </c>
    </row>
    <row r="36" spans="3:9" ht="17.25" thickBot="1" x14ac:dyDescent="0.35">
      <c r="C36" s="31"/>
      <c r="D36" s="32" t="s">
        <v>32</v>
      </c>
      <c r="E36" s="33"/>
      <c r="F36" s="34">
        <f>TRUNC(SUM(F31:F35),2)</f>
        <v>2102.65</v>
      </c>
      <c r="G36" s="35"/>
      <c r="I36" s="36"/>
    </row>
    <row r="37" spans="3:9" ht="17.25" thickBot="1" x14ac:dyDescent="0.35">
      <c r="C37" s="131" t="s">
        <v>33</v>
      </c>
      <c r="D37" s="131"/>
      <c r="E37" s="131"/>
      <c r="F37" s="131"/>
      <c r="I37" s="36"/>
    </row>
    <row r="38" spans="3:9" x14ac:dyDescent="0.3">
      <c r="C38" s="24" t="s">
        <v>34</v>
      </c>
      <c r="D38" s="37" t="s">
        <v>35</v>
      </c>
      <c r="E38" s="38"/>
      <c r="F38" s="27" t="s">
        <v>25</v>
      </c>
    </row>
    <row r="39" spans="3:9" x14ac:dyDescent="0.3">
      <c r="C39" s="19" t="s">
        <v>1</v>
      </c>
      <c r="D39" s="21" t="s">
        <v>36</v>
      </c>
      <c r="E39" s="39">
        <f>'[1]Encargos Sociais e Benefícios'!C17</f>
        <v>8.3299999999999999E-2</v>
      </c>
      <c r="F39" s="40">
        <f>TRUNC(($F$36*E39),2)</f>
        <v>175.15</v>
      </c>
      <c r="I39" s="41"/>
    </row>
    <row r="40" spans="3:9" x14ac:dyDescent="0.3">
      <c r="C40" s="19" t="s">
        <v>3</v>
      </c>
      <c r="D40" s="42" t="s">
        <v>37</v>
      </c>
      <c r="E40" s="43">
        <f>'[1]Encargos Sociais e Benefícios'!C18</f>
        <v>0.121</v>
      </c>
      <c r="F40" s="40">
        <f>TRUNC(($F$36*E40),2)</f>
        <v>254.42</v>
      </c>
      <c r="I40" s="44"/>
    </row>
    <row r="41" spans="3:9" x14ac:dyDescent="0.3">
      <c r="C41" s="31"/>
      <c r="D41" s="32" t="s">
        <v>32</v>
      </c>
      <c r="E41" s="45">
        <f>SUM(E39:E40)</f>
        <v>0.20429999999999998</v>
      </c>
      <c r="F41" s="46">
        <f>TRUNC(SUM(F39:F40),2)</f>
        <v>429.57</v>
      </c>
    </row>
    <row r="42" spans="3:9" x14ac:dyDescent="0.3">
      <c r="C42" s="19"/>
      <c r="D42" s="42"/>
      <c r="E42" s="47"/>
      <c r="F42" s="48"/>
    </row>
    <row r="43" spans="3:9" ht="31.5" x14ac:dyDescent="0.3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 x14ac:dyDescent="0.3">
      <c r="C44" s="19" t="s">
        <v>1</v>
      </c>
      <c r="D44" s="107" t="s">
        <v>40</v>
      </c>
      <c r="E44" s="29">
        <f>'[1]Encargos Sociais e Benefícios'!C21</f>
        <v>0.2</v>
      </c>
      <c r="F44" s="53">
        <f t="shared" ref="F44:F51" si="0">TRUNC(($F$36+$F$41)*E44,2)</f>
        <v>506.44</v>
      </c>
    </row>
    <row r="45" spans="3:9" x14ac:dyDescent="0.3">
      <c r="C45" s="19" t="s">
        <v>3</v>
      </c>
      <c r="D45" s="107" t="s">
        <v>41</v>
      </c>
      <c r="E45" s="29">
        <f>'[1]Encargos Sociais e Benefícios'!C22</f>
        <v>2.5000000000000001E-2</v>
      </c>
      <c r="F45" s="53">
        <f t="shared" si="0"/>
        <v>63.3</v>
      </c>
    </row>
    <row r="46" spans="3:9" x14ac:dyDescent="0.3">
      <c r="C46" s="19" t="s">
        <v>5</v>
      </c>
      <c r="D46" s="107" t="s">
        <v>42</v>
      </c>
      <c r="E46" s="29">
        <f>'[1]Encargos Sociais e Benefícios'!C23</f>
        <v>0.03</v>
      </c>
      <c r="F46" s="53">
        <f t="shared" si="0"/>
        <v>75.959999999999994</v>
      </c>
    </row>
    <row r="47" spans="3:9" x14ac:dyDescent="0.3">
      <c r="C47" s="19" t="s">
        <v>7</v>
      </c>
      <c r="D47" s="107" t="s">
        <v>43</v>
      </c>
      <c r="E47" s="29">
        <f>'[1]Encargos Sociais e Benefícios'!C24</f>
        <v>1.5015000000000001E-2</v>
      </c>
      <c r="F47" s="53">
        <f t="shared" si="0"/>
        <v>38.020000000000003</v>
      </c>
    </row>
    <row r="48" spans="3:9" x14ac:dyDescent="0.3">
      <c r="C48" s="19" t="s">
        <v>30</v>
      </c>
      <c r="D48" s="107" t="s">
        <v>44</v>
      </c>
      <c r="E48" s="29">
        <f>'[1]Encargos Sociais e Benefícios'!C25</f>
        <v>0.01</v>
      </c>
      <c r="F48" s="53">
        <f t="shared" si="0"/>
        <v>25.32</v>
      </c>
    </row>
    <row r="49" spans="3:9" x14ac:dyDescent="0.3">
      <c r="C49" s="19" t="s">
        <v>45</v>
      </c>
      <c r="D49" s="107" t="s">
        <v>46</v>
      </c>
      <c r="E49" s="29">
        <f>'[1]Encargos Sociais e Benefícios'!C26</f>
        <v>6.0000000000000001E-3</v>
      </c>
      <c r="F49" s="53">
        <f t="shared" si="0"/>
        <v>15.19</v>
      </c>
    </row>
    <row r="50" spans="3:9" x14ac:dyDescent="0.3">
      <c r="C50" s="19" t="s">
        <v>47</v>
      </c>
      <c r="D50" s="107" t="s">
        <v>48</v>
      </c>
      <c r="E50" s="29">
        <f>'[1]Encargos Sociais e Benefícios'!C27</f>
        <v>2E-3</v>
      </c>
      <c r="F50" s="53">
        <f t="shared" si="0"/>
        <v>5.0599999999999996</v>
      </c>
    </row>
    <row r="51" spans="3:9" x14ac:dyDescent="0.3">
      <c r="C51" s="19" t="s">
        <v>49</v>
      </c>
      <c r="D51" s="107" t="s">
        <v>50</v>
      </c>
      <c r="E51" s="29">
        <f>'[1]Encargos Sociais e Benefícios'!C28</f>
        <v>0.08</v>
      </c>
      <c r="F51" s="53">
        <f t="shared" si="0"/>
        <v>202.57</v>
      </c>
      <c r="I51" s="44"/>
    </row>
    <row r="52" spans="3:9" ht="16.5" customHeight="1" x14ac:dyDescent="0.3">
      <c r="C52" s="132" t="s">
        <v>32</v>
      </c>
      <c r="D52" s="132"/>
      <c r="E52" s="54">
        <f>SUM(E44:E51)</f>
        <v>0.36801500000000004</v>
      </c>
      <c r="F52" s="55">
        <f>TRUNC(SUM(F44:F51),2)</f>
        <v>931.86</v>
      </c>
    </row>
    <row r="53" spans="3:9" ht="11.1" customHeight="1" x14ac:dyDescent="0.3">
      <c r="C53" s="19"/>
      <c r="D53" s="107"/>
      <c r="E53" s="56"/>
      <c r="F53" s="48"/>
    </row>
    <row r="54" spans="3:9" ht="16.5" customHeight="1" x14ac:dyDescent="0.3">
      <c r="C54" s="108" t="s">
        <v>51</v>
      </c>
      <c r="D54" s="123" t="s">
        <v>52</v>
      </c>
      <c r="E54" s="123"/>
      <c r="F54" s="52" t="s">
        <v>25</v>
      </c>
    </row>
    <row r="55" spans="3:9" ht="16.899999999999999" customHeight="1" x14ac:dyDescent="0.3">
      <c r="C55" s="19" t="s">
        <v>1</v>
      </c>
      <c r="D55" s="133" t="s">
        <v>53</v>
      </c>
      <c r="E55" s="133"/>
      <c r="F55" s="30">
        <v>0</v>
      </c>
    </row>
    <row r="56" spans="3:9" ht="30.75" customHeight="1" x14ac:dyDescent="0.3">
      <c r="C56" s="19" t="s">
        <v>3</v>
      </c>
      <c r="D56" s="133" t="s">
        <v>137</v>
      </c>
      <c r="E56" s="133"/>
      <c r="F56" s="30">
        <v>577.5</v>
      </c>
    </row>
    <row r="57" spans="3:9" ht="16.899999999999999" customHeight="1" x14ac:dyDescent="0.3">
      <c r="C57" s="19" t="s">
        <v>5</v>
      </c>
      <c r="D57" s="133"/>
      <c r="E57" s="133"/>
      <c r="F57" s="30"/>
    </row>
    <row r="58" spans="3:9" x14ac:dyDescent="0.3">
      <c r="C58" s="19" t="s">
        <v>7</v>
      </c>
      <c r="D58" s="133"/>
      <c r="E58" s="133"/>
      <c r="F58" s="30"/>
    </row>
    <row r="59" spans="3:9" x14ac:dyDescent="0.3">
      <c r="C59" s="19" t="s">
        <v>30</v>
      </c>
      <c r="D59" s="134"/>
      <c r="E59" s="134"/>
      <c r="F59" s="57"/>
    </row>
    <row r="60" spans="3:9" ht="16.5" customHeight="1" x14ac:dyDescent="0.3">
      <c r="C60" s="58"/>
      <c r="D60" s="135" t="s">
        <v>32</v>
      </c>
      <c r="E60" s="135"/>
      <c r="F60" s="46">
        <f>TRUNC(SUM(F55:F59),2)</f>
        <v>577.5</v>
      </c>
      <c r="G60" s="35"/>
    </row>
    <row r="61" spans="3:9" x14ac:dyDescent="0.3">
      <c r="C61" s="127"/>
      <c r="D61" s="127"/>
      <c r="E61" s="127"/>
      <c r="F61" s="127"/>
      <c r="G61" s="35"/>
    </row>
    <row r="62" spans="3:9" ht="32.25" customHeight="1" x14ac:dyDescent="0.3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 x14ac:dyDescent="0.3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429.57</v>
      </c>
      <c r="G63" s="35"/>
    </row>
    <row r="64" spans="3:9" x14ac:dyDescent="0.3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931.86</v>
      </c>
      <c r="G64" s="35"/>
    </row>
    <row r="65" spans="3:7" x14ac:dyDescent="0.3">
      <c r="C65" s="19" t="s">
        <v>51</v>
      </c>
      <c r="D65" s="42" t="s">
        <v>52</v>
      </c>
      <c r="E65" s="61"/>
      <c r="F65" s="48">
        <f>F60</f>
        <v>577.5</v>
      </c>
      <c r="G65" s="35"/>
    </row>
    <row r="66" spans="3:7" x14ac:dyDescent="0.3">
      <c r="C66" s="58"/>
      <c r="D66" s="111" t="s">
        <v>32</v>
      </c>
      <c r="E66" s="63"/>
      <c r="F66" s="46">
        <f>SUM(F63:F65)</f>
        <v>1938.93</v>
      </c>
      <c r="G66" s="35"/>
    </row>
    <row r="67" spans="3:7" ht="17.25" thickBot="1" x14ac:dyDescent="0.35">
      <c r="C67" s="129"/>
      <c r="D67" s="129"/>
      <c r="E67" s="129"/>
      <c r="F67" s="129"/>
      <c r="G67" s="35"/>
    </row>
    <row r="68" spans="3:7" ht="17.25" thickBot="1" x14ac:dyDescent="0.35">
      <c r="C68" s="124" t="s">
        <v>56</v>
      </c>
      <c r="D68" s="124"/>
      <c r="E68" s="124"/>
      <c r="F68" s="124"/>
    </row>
    <row r="69" spans="3:7" x14ac:dyDescent="0.3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 x14ac:dyDescent="0.3">
      <c r="C70" s="19" t="s">
        <v>1</v>
      </c>
      <c r="D70" s="21" t="s">
        <v>58</v>
      </c>
      <c r="E70" s="65">
        <v>4.1999999999999997E-3</v>
      </c>
      <c r="F70" s="53">
        <f>TRUNC(((F36+F41+F51+F60)*E70),2)</f>
        <v>13.91</v>
      </c>
    </row>
    <row r="71" spans="3:7" x14ac:dyDescent="0.3">
      <c r="C71" s="19" t="s">
        <v>3</v>
      </c>
      <c r="D71" s="21" t="s">
        <v>59</v>
      </c>
      <c r="E71" s="65">
        <f>'[1]Encargos Sociais e Benefícios'!$C$32</f>
        <v>1.0640000000000001E-5</v>
      </c>
      <c r="F71" s="53">
        <v>0</v>
      </c>
    </row>
    <row r="72" spans="3:7" x14ac:dyDescent="0.3">
      <c r="C72" s="19" t="s">
        <v>5</v>
      </c>
      <c r="D72" s="21" t="s">
        <v>60</v>
      </c>
      <c r="E72" s="65">
        <v>0.02</v>
      </c>
      <c r="F72" s="53">
        <f>TRUNC((F36*E72),2)</f>
        <v>42.05</v>
      </c>
    </row>
    <row r="73" spans="3:7" x14ac:dyDescent="0.3">
      <c r="C73" s="19" t="s">
        <v>7</v>
      </c>
      <c r="D73" s="21" t="s">
        <v>61</v>
      </c>
      <c r="E73" s="65">
        <f>(((1/30)*7)/12)*0.95</f>
        <v>1.8472222222222223E-2</v>
      </c>
      <c r="F73" s="53">
        <f>TRUNC(((F36+F66)*E73),2)</f>
        <v>74.650000000000006</v>
      </c>
    </row>
    <row r="74" spans="3:7" ht="25.5" customHeight="1" x14ac:dyDescent="0.3">
      <c r="C74" s="19" t="s">
        <v>30</v>
      </c>
      <c r="D74" s="21" t="s">
        <v>62</v>
      </c>
      <c r="E74" s="65">
        <f>'[1]Encargos Sociais e Benefícios'!C35</f>
        <v>4.9866032499999999E-5</v>
      </c>
      <c r="F74" s="53">
        <v>0</v>
      </c>
    </row>
    <row r="75" spans="3:7" x14ac:dyDescent="0.3">
      <c r="C75" s="19" t="s">
        <v>45</v>
      </c>
      <c r="D75" s="21" t="s">
        <v>63</v>
      </c>
      <c r="E75" s="65">
        <v>0.02</v>
      </c>
      <c r="F75" s="53">
        <f>TRUNC((F36*E75),2)</f>
        <v>42.05</v>
      </c>
    </row>
    <row r="76" spans="3:7" ht="16.5" customHeight="1" x14ac:dyDescent="0.3">
      <c r="C76" s="119" t="s">
        <v>32</v>
      </c>
      <c r="D76" s="119"/>
      <c r="E76" s="66">
        <f>SUM(E70:E75)</f>
        <v>6.2732728254722217E-2</v>
      </c>
      <c r="F76" s="55">
        <f>TRUNC(SUM(F70:F75),2)</f>
        <v>172.66</v>
      </c>
      <c r="G76" s="35"/>
    </row>
    <row r="77" spans="3:7" ht="17.25" thickBot="1" x14ac:dyDescent="0.35">
      <c r="C77" s="125"/>
      <c r="D77" s="125"/>
      <c r="E77" s="125"/>
      <c r="F77" s="125"/>
      <c r="G77" s="35"/>
    </row>
    <row r="78" spans="3:7" ht="17.25" thickBot="1" x14ac:dyDescent="0.35">
      <c r="C78" s="124" t="s">
        <v>64</v>
      </c>
      <c r="D78" s="124"/>
      <c r="E78" s="124"/>
      <c r="F78" s="124"/>
      <c r="G78" s="35"/>
    </row>
    <row r="79" spans="3:7" x14ac:dyDescent="0.3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 x14ac:dyDescent="0.3">
      <c r="C80" s="19" t="s">
        <v>1</v>
      </c>
      <c r="D80" s="21" t="s">
        <v>67</v>
      </c>
      <c r="E80" s="69">
        <f>30/365</f>
        <v>8.2191780821917804E-2</v>
      </c>
      <c r="F80" s="70">
        <f>TRUNC(((F36+F66+F76)*E80),2)</f>
        <v>346.37</v>
      </c>
      <c r="G80" s="35"/>
    </row>
    <row r="81" spans="3:7" x14ac:dyDescent="0.3">
      <c r="C81" s="19" t="s">
        <v>3</v>
      </c>
      <c r="D81" s="21" t="s">
        <v>66</v>
      </c>
      <c r="E81" s="65">
        <v>2.2800000000000001E-2</v>
      </c>
      <c r="F81" s="70">
        <f>TRUNC(((F36+F66+F76)*E81),2)</f>
        <v>96.08</v>
      </c>
      <c r="G81" s="35"/>
    </row>
    <row r="82" spans="3:7" x14ac:dyDescent="0.3">
      <c r="C82" s="19" t="s">
        <v>5</v>
      </c>
      <c r="D82" s="21" t="s">
        <v>68</v>
      </c>
      <c r="E82" s="65">
        <v>1.3300000000000001E-2</v>
      </c>
      <c r="F82" s="70">
        <f>TRUNC(((F36+F66+F76)*E82),2)</f>
        <v>56.04</v>
      </c>
      <c r="G82" s="35"/>
    </row>
    <row r="83" spans="3:7" x14ac:dyDescent="0.3">
      <c r="C83" s="19" t="s">
        <v>7</v>
      </c>
      <c r="D83" s="21" t="s">
        <v>69</v>
      </c>
      <c r="E83" s="65">
        <v>1.3000000000000001E-2</v>
      </c>
      <c r="F83" s="70">
        <f>TRUNC(((F36+F66+F76)*E83),2)</f>
        <v>54.78</v>
      </c>
      <c r="G83" s="35"/>
    </row>
    <row r="84" spans="3:7" x14ac:dyDescent="0.3">
      <c r="C84" s="19" t="s">
        <v>30</v>
      </c>
      <c r="D84" s="21" t="s">
        <v>70</v>
      </c>
      <c r="E84" s="65">
        <v>0</v>
      </c>
      <c r="F84" s="70">
        <f>TRUNC(((F36+F66+F76)*E84),2)</f>
        <v>0</v>
      </c>
      <c r="G84" s="35"/>
    </row>
    <row r="85" spans="3:7" x14ac:dyDescent="0.3">
      <c r="C85" s="19" t="s">
        <v>45</v>
      </c>
      <c r="D85" s="21" t="s">
        <v>71</v>
      </c>
      <c r="E85" s="65">
        <v>1.8500000000000003E-2</v>
      </c>
      <c r="F85" s="70">
        <f>TRUNC(((F36+F66+F76)*E85),2)</f>
        <v>77.959999999999994</v>
      </c>
      <c r="G85" s="35"/>
    </row>
    <row r="86" spans="3:7" ht="16.5" customHeight="1" x14ac:dyDescent="0.3">
      <c r="C86" s="126" t="s">
        <v>32</v>
      </c>
      <c r="D86" s="126"/>
      <c r="E86" s="71">
        <f>SUM(E80:E85)</f>
        <v>0.1497917808219178</v>
      </c>
      <c r="F86" s="55">
        <f>TRUNC(SUM(F80:F85),2)</f>
        <v>631.23</v>
      </c>
      <c r="G86" s="35"/>
    </row>
    <row r="87" spans="3:7" x14ac:dyDescent="0.3">
      <c r="C87" s="127"/>
      <c r="D87" s="127"/>
      <c r="E87" s="127"/>
      <c r="F87" s="127"/>
      <c r="G87" s="35"/>
    </row>
    <row r="88" spans="3:7" ht="16.5" customHeight="1" x14ac:dyDescent="0.3">
      <c r="C88" s="108" t="s">
        <v>72</v>
      </c>
      <c r="D88" s="123" t="s">
        <v>73</v>
      </c>
      <c r="E88" s="123"/>
      <c r="F88" s="52" t="s">
        <v>25</v>
      </c>
      <c r="G88" s="35"/>
    </row>
    <row r="89" spans="3:7" x14ac:dyDescent="0.3">
      <c r="C89" s="19" t="s">
        <v>1</v>
      </c>
      <c r="D89" s="21" t="s">
        <v>74</v>
      </c>
      <c r="E89" s="72"/>
      <c r="F89" s="48">
        <v>0</v>
      </c>
      <c r="G89" s="35"/>
    </row>
    <row r="90" spans="3:7" x14ac:dyDescent="0.3">
      <c r="C90" s="127"/>
      <c r="D90" s="127"/>
      <c r="E90" s="127"/>
      <c r="F90" s="127"/>
      <c r="G90" s="35"/>
    </row>
    <row r="91" spans="3:7" ht="40.5" customHeight="1" x14ac:dyDescent="0.3">
      <c r="C91" s="108">
        <v>4</v>
      </c>
      <c r="D91" s="123" t="s">
        <v>75</v>
      </c>
      <c r="E91" s="123"/>
      <c r="F91" s="52" t="s">
        <v>25</v>
      </c>
      <c r="G91" s="35"/>
    </row>
    <row r="92" spans="3:7" x14ac:dyDescent="0.3">
      <c r="C92" s="19" t="s">
        <v>65</v>
      </c>
      <c r="D92" s="21" t="s">
        <v>76</v>
      </c>
      <c r="E92" s="72"/>
      <c r="F92" s="48">
        <f>F86</f>
        <v>631.23</v>
      </c>
      <c r="G92" s="35"/>
    </row>
    <row r="93" spans="3:7" x14ac:dyDescent="0.3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 x14ac:dyDescent="0.35">
      <c r="C94" s="73"/>
      <c r="D94" s="128" t="s">
        <v>32</v>
      </c>
      <c r="E94" s="128"/>
      <c r="F94" s="46">
        <f>TRUNC(SUM(F92:F93),2)</f>
        <v>631.23</v>
      </c>
      <c r="G94" s="35"/>
    </row>
    <row r="95" spans="3:7" ht="17.25" thickBot="1" x14ac:dyDescent="0.35">
      <c r="C95" s="124" t="s">
        <v>77</v>
      </c>
      <c r="D95" s="124"/>
      <c r="E95" s="124"/>
      <c r="F95" s="124"/>
    </row>
    <row r="96" spans="3:7" ht="16.5" customHeight="1" x14ac:dyDescent="0.3">
      <c r="C96" s="24">
        <v>5</v>
      </c>
      <c r="D96" s="118" t="s">
        <v>78</v>
      </c>
      <c r="E96" s="118"/>
      <c r="F96" s="27" t="s">
        <v>25</v>
      </c>
    </row>
    <row r="97" spans="3:9" ht="16.899999999999999" customHeight="1" x14ac:dyDescent="0.3">
      <c r="C97" s="19" t="s">
        <v>1</v>
      </c>
      <c r="D97" s="115" t="s">
        <v>79</v>
      </c>
      <c r="E97" s="115"/>
      <c r="F97" s="48">
        <f>TRUNC(642.64/12,2)</f>
        <v>53.55</v>
      </c>
    </row>
    <row r="98" spans="3:9" ht="16.899999999999999" customHeight="1" x14ac:dyDescent="0.3">
      <c r="C98" s="19" t="s">
        <v>3</v>
      </c>
      <c r="D98" s="115" t="s">
        <v>123</v>
      </c>
      <c r="E98" s="115"/>
      <c r="F98" s="48">
        <v>7.26</v>
      </c>
    </row>
    <row r="99" spans="3:9" ht="16.899999999999999" customHeight="1" x14ac:dyDescent="0.3">
      <c r="C99" s="19" t="s">
        <v>5</v>
      </c>
      <c r="D99" s="115" t="s">
        <v>81</v>
      </c>
      <c r="E99" s="115"/>
      <c r="F99" s="48">
        <v>0</v>
      </c>
    </row>
    <row r="100" spans="3:9" ht="16.5" customHeight="1" x14ac:dyDescent="0.3">
      <c r="C100" s="119" t="s">
        <v>32</v>
      </c>
      <c r="D100" s="119"/>
      <c r="E100" s="119"/>
      <c r="F100" s="55">
        <f>TRUNC(SUM(F97:F99),2)</f>
        <v>60.81</v>
      </c>
      <c r="G100" s="35"/>
    </row>
    <row r="101" spans="3:9" ht="17.25" thickBot="1" x14ac:dyDescent="0.35">
      <c r="C101" s="120"/>
      <c r="D101" s="120"/>
      <c r="E101" s="120"/>
      <c r="F101" s="120"/>
      <c r="H101" s="36"/>
    </row>
    <row r="102" spans="3:9" ht="17.25" thickBot="1" x14ac:dyDescent="0.35">
      <c r="C102" s="121" t="s">
        <v>82</v>
      </c>
      <c r="D102" s="121"/>
      <c r="E102" s="121"/>
      <c r="F102" s="121"/>
    </row>
    <row r="103" spans="3:9" x14ac:dyDescent="0.3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 x14ac:dyDescent="0.3">
      <c r="C104" s="19" t="s">
        <v>1</v>
      </c>
      <c r="D104" s="107" t="s">
        <v>84</v>
      </c>
      <c r="E104" s="75">
        <v>1.9148999999999999E-2</v>
      </c>
      <c r="F104" s="76">
        <f>SUM((F36+F66+F76+F94+F100)*E104)</f>
        <v>93.95035571999999</v>
      </c>
      <c r="H104" s="36"/>
    </row>
    <row r="105" spans="3:9" x14ac:dyDescent="0.3">
      <c r="C105" s="19" t="s">
        <v>3</v>
      </c>
      <c r="D105" s="107" t="s">
        <v>85</v>
      </c>
      <c r="E105" s="75">
        <v>6.7900000000000002E-2</v>
      </c>
      <c r="F105" s="76">
        <f>SUM((F36+F66+F76+F94+F100)*E105)</f>
        <v>333.13641200000001</v>
      </c>
    </row>
    <row r="106" spans="3:9" x14ac:dyDescent="0.3">
      <c r="C106" s="19" t="s">
        <v>5</v>
      </c>
      <c r="D106" s="107" t="s">
        <v>86</v>
      </c>
      <c r="E106" s="75"/>
      <c r="F106" s="76"/>
    </row>
    <row r="107" spans="3:9" x14ac:dyDescent="0.3">
      <c r="C107" s="77"/>
      <c r="D107" s="110" t="s">
        <v>87</v>
      </c>
      <c r="E107" s="75"/>
      <c r="F107" s="78"/>
    </row>
    <row r="108" spans="3:9" x14ac:dyDescent="0.3">
      <c r="C108" s="77"/>
      <c r="D108" s="107" t="s">
        <v>88</v>
      </c>
      <c r="E108" s="75">
        <v>6.4999999999999997E-3</v>
      </c>
      <c r="F108" s="76">
        <f>SUM(F104+F105+F122)/E114*E108</f>
        <v>37.949517230629446</v>
      </c>
      <c r="I108" s="79"/>
    </row>
    <row r="109" spans="3:9" x14ac:dyDescent="0.3">
      <c r="C109" s="77"/>
      <c r="D109" s="107" t="s">
        <v>89</v>
      </c>
      <c r="E109" s="75">
        <v>0.03</v>
      </c>
      <c r="F109" s="76">
        <f>SUM(F104+F105+F122)/E114*E109</f>
        <v>175.15161798752052</v>
      </c>
    </row>
    <row r="110" spans="3:9" x14ac:dyDescent="0.3">
      <c r="C110" s="77"/>
      <c r="D110" s="110" t="s">
        <v>90</v>
      </c>
      <c r="E110" s="75"/>
      <c r="F110" s="76"/>
    </row>
    <row r="111" spans="3:9" x14ac:dyDescent="0.3">
      <c r="C111" s="77"/>
      <c r="D111" s="107" t="s">
        <v>91</v>
      </c>
      <c r="E111" s="75">
        <v>0.05</v>
      </c>
      <c r="F111" s="76">
        <f>SUM(F104+F105+F122)/E114*E111</f>
        <v>291.91936331253424</v>
      </c>
    </row>
    <row r="112" spans="3:9" x14ac:dyDescent="0.3">
      <c r="C112" s="77"/>
      <c r="D112" s="110" t="s">
        <v>92</v>
      </c>
      <c r="E112" s="75"/>
      <c r="F112" s="78"/>
      <c r="I112" s="80"/>
    </row>
    <row r="113" spans="3:9" ht="16.5" customHeight="1" x14ac:dyDescent="0.3">
      <c r="C113" s="119" t="s">
        <v>32</v>
      </c>
      <c r="D113" s="119"/>
      <c r="E113" s="81">
        <f>SUM(E104:E112)</f>
        <v>0.17354900000000001</v>
      </c>
      <c r="F113" s="82">
        <f>TRUNC(SUM(F104:F112),2)</f>
        <v>932.1</v>
      </c>
      <c r="G113" s="35"/>
    </row>
    <row r="114" spans="3:9" x14ac:dyDescent="0.3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 x14ac:dyDescent="0.3">
      <c r="C115" s="122" t="s">
        <v>94</v>
      </c>
      <c r="D115" s="122"/>
      <c r="E115" s="122"/>
      <c r="F115" s="122"/>
    </row>
    <row r="116" spans="3:9" ht="30" customHeight="1" x14ac:dyDescent="0.3">
      <c r="C116" s="87"/>
      <c r="D116" s="123" t="s">
        <v>95</v>
      </c>
      <c r="E116" s="123"/>
      <c r="F116" s="52" t="s">
        <v>25</v>
      </c>
    </row>
    <row r="117" spans="3:9" ht="16.5" customHeight="1" x14ac:dyDescent="0.3">
      <c r="C117" s="19" t="s">
        <v>1</v>
      </c>
      <c r="D117" s="115" t="s">
        <v>96</v>
      </c>
      <c r="E117" s="115"/>
      <c r="F117" s="48">
        <f>F36</f>
        <v>2102.65</v>
      </c>
    </row>
    <row r="118" spans="3:9" ht="16.5" customHeight="1" x14ac:dyDescent="0.3">
      <c r="C118" s="19" t="s">
        <v>3</v>
      </c>
      <c r="D118" s="115" t="s">
        <v>97</v>
      </c>
      <c r="E118" s="115"/>
      <c r="F118" s="48">
        <f>F66</f>
        <v>1938.93</v>
      </c>
    </row>
    <row r="119" spans="3:9" ht="16.5" customHeight="1" x14ac:dyDescent="0.3">
      <c r="C119" s="19" t="s">
        <v>5</v>
      </c>
      <c r="D119" s="115" t="s">
        <v>98</v>
      </c>
      <c r="E119" s="115"/>
      <c r="F119" s="48">
        <f>F76</f>
        <v>172.66</v>
      </c>
    </row>
    <row r="120" spans="3:9" ht="16.5" customHeight="1" x14ac:dyDescent="0.3">
      <c r="C120" s="19" t="s">
        <v>7</v>
      </c>
      <c r="D120" s="115" t="s">
        <v>99</v>
      </c>
      <c r="E120" s="115"/>
      <c r="F120" s="48">
        <f>F94</f>
        <v>631.23</v>
      </c>
    </row>
    <row r="121" spans="3:9" ht="16.5" customHeight="1" x14ac:dyDescent="0.3">
      <c r="C121" s="19" t="s">
        <v>30</v>
      </c>
      <c r="D121" s="115" t="s">
        <v>100</v>
      </c>
      <c r="E121" s="115"/>
      <c r="F121" s="48">
        <f>F100</f>
        <v>60.81</v>
      </c>
    </row>
    <row r="122" spans="3:9" ht="16.5" customHeight="1" x14ac:dyDescent="0.3">
      <c r="C122" s="116" t="s">
        <v>101</v>
      </c>
      <c r="D122" s="116"/>
      <c r="E122" s="116"/>
      <c r="F122" s="88">
        <f>TRUNC(SUM(F117:F121),2)</f>
        <v>4906.28</v>
      </c>
    </row>
    <row r="123" spans="3:9" ht="16.5" customHeight="1" x14ac:dyDescent="0.3">
      <c r="C123" s="19" t="s">
        <v>45</v>
      </c>
      <c r="D123" s="115" t="s">
        <v>102</v>
      </c>
      <c r="E123" s="115"/>
      <c r="F123" s="89">
        <f>F113</f>
        <v>932.1</v>
      </c>
    </row>
    <row r="124" spans="3:9" ht="30" customHeight="1" x14ac:dyDescent="0.3">
      <c r="C124" s="117" t="s">
        <v>124</v>
      </c>
      <c r="D124" s="117"/>
      <c r="E124" s="117"/>
      <c r="F124" s="90">
        <f>SUM(F122:F123)</f>
        <v>5838.38</v>
      </c>
      <c r="G124" s="35"/>
      <c r="H124" s="44"/>
      <c r="I124" s="44"/>
    </row>
    <row r="125" spans="3:9" ht="18" thickBot="1" x14ac:dyDescent="0.4">
      <c r="C125" s="91"/>
      <c r="D125" s="92"/>
      <c r="E125" s="92"/>
      <c r="F125" s="93"/>
      <c r="H125" s="94"/>
    </row>
    <row r="126" spans="3:9" ht="36.75" customHeight="1" thickBot="1" x14ac:dyDescent="0.4">
      <c r="C126" s="112" t="s">
        <v>125</v>
      </c>
      <c r="D126" s="112"/>
      <c r="E126" s="112"/>
      <c r="F126" s="95">
        <f>E21*F124</f>
        <v>11676.76</v>
      </c>
      <c r="H126" s="96"/>
      <c r="I126" s="36"/>
    </row>
    <row r="127" spans="3:9" ht="18" thickBot="1" x14ac:dyDescent="0.4">
      <c r="C127" s="97"/>
      <c r="D127" s="98"/>
      <c r="E127" s="98"/>
      <c r="F127" s="99"/>
      <c r="H127" s="100"/>
    </row>
    <row r="128" spans="3:9" ht="17.25" x14ac:dyDescent="0.35">
      <c r="C128" s="113"/>
      <c r="D128" s="113"/>
      <c r="E128" s="113"/>
      <c r="F128" s="113"/>
      <c r="H128" s="94"/>
      <c r="I128" s="36"/>
    </row>
    <row r="129" spans="3:9" ht="17.25" x14ac:dyDescent="0.35">
      <c r="C129" s="101"/>
      <c r="D129" s="101"/>
      <c r="E129" s="101"/>
      <c r="F129" s="101"/>
      <c r="H129" s="102"/>
      <c r="I129" s="36"/>
    </row>
    <row r="130" spans="3:9" x14ac:dyDescent="0.3">
      <c r="C130" s="101"/>
      <c r="D130" s="101"/>
      <c r="E130" s="101"/>
      <c r="F130" s="101"/>
      <c r="H130" s="41"/>
      <c r="I130" s="36"/>
    </row>
    <row r="131" spans="3:9" x14ac:dyDescent="0.3">
      <c r="C131" s="101"/>
      <c r="D131" s="101"/>
      <c r="E131" s="101"/>
      <c r="F131" s="101"/>
      <c r="H131" s="41"/>
      <c r="I131" s="36"/>
    </row>
    <row r="132" spans="3:9" x14ac:dyDescent="0.3">
      <c r="C132" s="114" t="s">
        <v>139</v>
      </c>
      <c r="D132" s="114"/>
      <c r="E132" s="114"/>
      <c r="F132" s="114"/>
      <c r="H132" s="41"/>
      <c r="I132" s="36"/>
    </row>
  </sheetData>
  <mergeCells count="62">
    <mergeCell ref="E16:F16"/>
    <mergeCell ref="C9:F9"/>
    <mergeCell ref="C10:F10"/>
    <mergeCell ref="C11:F11"/>
    <mergeCell ref="C13:F13"/>
    <mergeCell ref="E15:F15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C77:F77"/>
    <mergeCell ref="D59:E59"/>
    <mergeCell ref="C29:F29"/>
    <mergeCell ref="C37:F37"/>
    <mergeCell ref="C52:D52"/>
    <mergeCell ref="D54:E54"/>
    <mergeCell ref="D55:E55"/>
    <mergeCell ref="D56:E56"/>
    <mergeCell ref="D57:E57"/>
    <mergeCell ref="D58:E58"/>
    <mergeCell ref="D60:E60"/>
    <mergeCell ref="C61:F61"/>
    <mergeCell ref="C67:F67"/>
    <mergeCell ref="C68:F68"/>
    <mergeCell ref="C76:D76"/>
    <mergeCell ref="C78:F78"/>
    <mergeCell ref="C86:D86"/>
    <mergeCell ref="C87:F87"/>
    <mergeCell ref="D88:E88"/>
    <mergeCell ref="C90:F90"/>
    <mergeCell ref="C115:F115"/>
    <mergeCell ref="D91:E91"/>
    <mergeCell ref="D94:E94"/>
    <mergeCell ref="C95:F95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32:F132"/>
    <mergeCell ref="D116:E116"/>
    <mergeCell ref="D117:E117"/>
    <mergeCell ref="D118:E118"/>
    <mergeCell ref="D119:E119"/>
    <mergeCell ref="D120:E120"/>
    <mergeCell ref="D121:E121"/>
    <mergeCell ref="C122:E122"/>
    <mergeCell ref="D123:E123"/>
    <mergeCell ref="C124:E124"/>
    <mergeCell ref="C126:E126"/>
    <mergeCell ref="C128:F128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2"/>
  <sheetViews>
    <sheetView topLeftCell="A100" zoomScale="60" zoomScaleNormal="60" workbookViewId="0">
      <selection activeCell="A100" sqref="A1:XFD1048576"/>
    </sheetView>
  </sheetViews>
  <sheetFormatPr defaultColWidth="9.140625" defaultRowHeight="16.5" x14ac:dyDescent="0.3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1:9" ht="17.25" thickBot="1" x14ac:dyDescent="0.35">
      <c r="A1" s="1" t="s">
        <v>119</v>
      </c>
    </row>
    <row r="2" spans="1:9" x14ac:dyDescent="0.3">
      <c r="C2" s="3"/>
      <c r="D2" s="4"/>
      <c r="E2" s="4"/>
      <c r="F2" s="5"/>
    </row>
    <row r="3" spans="1:9" x14ac:dyDescent="0.3">
      <c r="C3" s="6"/>
      <c r="D3" s="7"/>
      <c r="E3" s="7"/>
      <c r="F3" s="8"/>
    </row>
    <row r="4" spans="1:9" x14ac:dyDescent="0.3">
      <c r="C4" s="6"/>
      <c r="D4" s="7"/>
      <c r="E4" s="7"/>
      <c r="F4" s="8"/>
    </row>
    <row r="5" spans="1:9" x14ac:dyDescent="0.3">
      <c r="C5" s="6"/>
      <c r="D5" s="7"/>
      <c r="E5" s="7"/>
      <c r="F5" s="8"/>
    </row>
    <row r="6" spans="1:9" x14ac:dyDescent="0.3">
      <c r="C6" s="6"/>
      <c r="D6" s="7"/>
      <c r="E6" s="7"/>
      <c r="F6" s="8"/>
    </row>
    <row r="7" spans="1:9" x14ac:dyDescent="0.3">
      <c r="C7" s="6"/>
      <c r="D7" s="7"/>
      <c r="E7" s="7"/>
      <c r="F7" s="8"/>
    </row>
    <row r="8" spans="1:9" x14ac:dyDescent="0.3">
      <c r="C8" s="6"/>
      <c r="D8" s="7"/>
      <c r="E8" s="7"/>
      <c r="F8" s="8"/>
    </row>
    <row r="9" spans="1:9" s="10" customFormat="1" x14ac:dyDescent="0.3">
      <c r="C9" s="145"/>
      <c r="D9" s="145"/>
      <c r="E9" s="145"/>
      <c r="F9" s="145"/>
      <c r="G9" s="9"/>
    </row>
    <row r="10" spans="1:9" s="10" customFormat="1" x14ac:dyDescent="0.3">
      <c r="C10" s="146" t="s">
        <v>127</v>
      </c>
      <c r="D10" s="146"/>
      <c r="E10" s="146"/>
      <c r="F10" s="146"/>
      <c r="G10" s="9"/>
    </row>
    <row r="11" spans="1:9" s="10" customFormat="1" x14ac:dyDescent="0.3">
      <c r="C11" s="147"/>
      <c r="D11" s="147"/>
      <c r="E11" s="147"/>
      <c r="F11" s="147"/>
      <c r="G11" s="9"/>
    </row>
    <row r="12" spans="1:9" ht="17.25" thickBot="1" x14ac:dyDescent="0.35">
      <c r="C12" s="11"/>
      <c r="D12" s="12"/>
      <c r="E12" s="12"/>
      <c r="F12" s="13"/>
      <c r="G12" s="14"/>
      <c r="I12" s="10"/>
    </row>
    <row r="13" spans="1:9" ht="18" customHeight="1" thickBot="1" x14ac:dyDescent="0.35">
      <c r="C13" s="148" t="s">
        <v>131</v>
      </c>
      <c r="D13" s="148"/>
      <c r="E13" s="148"/>
      <c r="F13" s="148"/>
    </row>
    <row r="14" spans="1:9" ht="18" customHeight="1" x14ac:dyDescent="0.3">
      <c r="C14" s="103"/>
      <c r="D14" s="104"/>
      <c r="E14" s="104"/>
      <c r="F14" s="105"/>
    </row>
    <row r="15" spans="1:9" x14ac:dyDescent="0.3">
      <c r="C15" s="15" t="s">
        <v>1</v>
      </c>
      <c r="D15" s="16" t="s">
        <v>2</v>
      </c>
      <c r="E15" s="149" t="s">
        <v>135</v>
      </c>
      <c r="F15" s="149"/>
    </row>
    <row r="16" spans="1:9" ht="36" customHeight="1" x14ac:dyDescent="0.3">
      <c r="C16" s="15" t="s">
        <v>3</v>
      </c>
      <c r="D16" s="16" t="s">
        <v>4</v>
      </c>
      <c r="E16" s="142" t="s">
        <v>105</v>
      </c>
      <c r="F16" s="142"/>
    </row>
    <row r="17" spans="3:6" x14ac:dyDescent="0.3">
      <c r="C17" s="15" t="s">
        <v>5</v>
      </c>
      <c r="D17" s="16" t="s">
        <v>6</v>
      </c>
      <c r="E17" s="137" t="s">
        <v>134</v>
      </c>
      <c r="F17" s="137"/>
    </row>
    <row r="18" spans="3:6" x14ac:dyDescent="0.3">
      <c r="C18" s="15" t="s">
        <v>7</v>
      </c>
      <c r="D18" s="16" t="s">
        <v>8</v>
      </c>
      <c r="E18" s="138" t="s">
        <v>9</v>
      </c>
      <c r="F18" s="138"/>
    </row>
    <row r="19" spans="3:6" x14ac:dyDescent="0.3">
      <c r="C19" s="139" t="s">
        <v>10</v>
      </c>
      <c r="D19" s="139"/>
      <c r="E19" s="139"/>
      <c r="F19" s="139"/>
    </row>
    <row r="20" spans="3:6" x14ac:dyDescent="0.3">
      <c r="C20" s="15"/>
      <c r="D20" s="16" t="s">
        <v>11</v>
      </c>
      <c r="E20" s="138" t="s">
        <v>12</v>
      </c>
      <c r="F20" s="138"/>
    </row>
    <row r="21" spans="3:6" x14ac:dyDescent="0.3">
      <c r="C21" s="15"/>
      <c r="D21" s="17" t="s">
        <v>13</v>
      </c>
      <c r="E21" s="138">
        <v>1</v>
      </c>
      <c r="F21" s="138"/>
    </row>
    <row r="22" spans="3:6" ht="16.5" customHeight="1" x14ac:dyDescent="0.3">
      <c r="C22" s="18"/>
      <c r="D22" s="140"/>
      <c r="E22" s="140"/>
      <c r="F22" s="140"/>
    </row>
    <row r="23" spans="3:6" ht="16.5" customHeight="1" x14ac:dyDescent="0.3">
      <c r="C23" s="141" t="s">
        <v>14</v>
      </c>
      <c r="D23" s="141"/>
      <c r="E23" s="141"/>
      <c r="F23" s="141"/>
    </row>
    <row r="24" spans="3:6" ht="16.5" customHeight="1" x14ac:dyDescent="0.3">
      <c r="C24" s="19">
        <v>1</v>
      </c>
      <c r="D24" s="20" t="s">
        <v>15</v>
      </c>
      <c r="E24" s="142" t="s">
        <v>128</v>
      </c>
      <c r="F24" s="142"/>
    </row>
    <row r="25" spans="3:6" x14ac:dyDescent="0.3">
      <c r="C25" s="19">
        <v>2</v>
      </c>
      <c r="D25" s="21" t="s">
        <v>17</v>
      </c>
      <c r="E25" s="143" t="s">
        <v>129</v>
      </c>
      <c r="F25" s="143"/>
    </row>
    <row r="26" spans="3:6" x14ac:dyDescent="0.3">
      <c r="C26" s="19">
        <v>3</v>
      </c>
      <c r="D26" s="20" t="s">
        <v>19</v>
      </c>
      <c r="E26" s="144">
        <v>1459.16</v>
      </c>
      <c r="F26" s="144"/>
    </row>
    <row r="27" spans="3:6" ht="16.5" customHeight="1" x14ac:dyDescent="0.3">
      <c r="C27" s="19">
        <v>4</v>
      </c>
      <c r="D27" s="20" t="s">
        <v>20</v>
      </c>
      <c r="E27" s="142" t="s">
        <v>109</v>
      </c>
      <c r="F27" s="142"/>
    </row>
    <row r="28" spans="3:6" ht="17.25" thickBot="1" x14ac:dyDescent="0.35">
      <c r="C28" s="22">
        <v>5</v>
      </c>
      <c r="D28" s="23" t="s">
        <v>21</v>
      </c>
      <c r="E28" s="136">
        <v>43831</v>
      </c>
      <c r="F28" s="136"/>
    </row>
    <row r="29" spans="3:6" ht="17.25" thickBot="1" x14ac:dyDescent="0.35">
      <c r="C29" s="130" t="s">
        <v>132</v>
      </c>
      <c r="D29" s="130"/>
      <c r="E29" s="130"/>
      <c r="F29" s="130"/>
    </row>
    <row r="30" spans="3:6" ht="12" customHeight="1" x14ac:dyDescent="0.3">
      <c r="C30" s="24">
        <v>1</v>
      </c>
      <c r="D30" s="25" t="s">
        <v>23</v>
      </c>
      <c r="E30" s="26" t="s">
        <v>24</v>
      </c>
      <c r="F30" s="27" t="s">
        <v>25</v>
      </c>
    </row>
    <row r="31" spans="3:6" x14ac:dyDescent="0.3">
      <c r="C31" s="19" t="s">
        <v>1</v>
      </c>
      <c r="D31" s="107" t="s">
        <v>26</v>
      </c>
      <c r="E31" s="29">
        <v>1</v>
      </c>
      <c r="F31" s="106">
        <f>E26</f>
        <v>1459.16</v>
      </c>
    </row>
    <row r="32" spans="3:6" x14ac:dyDescent="0.3">
      <c r="C32" s="19" t="s">
        <v>3</v>
      </c>
      <c r="D32" s="107" t="s">
        <v>27</v>
      </c>
      <c r="E32" s="29"/>
      <c r="F32" s="30"/>
    </row>
    <row r="33" spans="3:9" x14ac:dyDescent="0.3">
      <c r="C33" s="19" t="s">
        <v>5</v>
      </c>
      <c r="D33" s="107" t="s">
        <v>28</v>
      </c>
      <c r="E33" s="29"/>
      <c r="F33" s="30">
        <f>ROUND((F31*E33),2)</f>
        <v>0</v>
      </c>
    </row>
    <row r="34" spans="3:9" x14ac:dyDescent="0.3">
      <c r="C34" s="19" t="s">
        <v>7</v>
      </c>
      <c r="D34" s="107" t="s">
        <v>29</v>
      </c>
      <c r="E34" s="29"/>
      <c r="F34" s="30">
        <v>0</v>
      </c>
    </row>
    <row r="35" spans="3:9" x14ac:dyDescent="0.3">
      <c r="C35" s="19" t="s">
        <v>30</v>
      </c>
      <c r="D35" s="107" t="s">
        <v>31</v>
      </c>
      <c r="E35" s="29"/>
      <c r="F35" s="30">
        <v>0</v>
      </c>
    </row>
    <row r="36" spans="3:9" ht="17.25" thickBot="1" x14ac:dyDescent="0.35">
      <c r="C36" s="31"/>
      <c r="D36" s="32" t="s">
        <v>32</v>
      </c>
      <c r="E36" s="33"/>
      <c r="F36" s="34">
        <f>TRUNC(SUM(F31:F35),2)</f>
        <v>1459.16</v>
      </c>
      <c r="G36" s="35"/>
      <c r="I36" s="36"/>
    </row>
    <row r="37" spans="3:9" ht="17.25" thickBot="1" x14ac:dyDescent="0.35">
      <c r="C37" s="131" t="s">
        <v>33</v>
      </c>
      <c r="D37" s="131"/>
      <c r="E37" s="131"/>
      <c r="F37" s="131"/>
      <c r="I37" s="36"/>
    </row>
    <row r="38" spans="3:9" x14ac:dyDescent="0.3">
      <c r="C38" s="24" t="s">
        <v>34</v>
      </c>
      <c r="D38" s="37" t="s">
        <v>35</v>
      </c>
      <c r="E38" s="38"/>
      <c r="F38" s="27" t="s">
        <v>25</v>
      </c>
    </row>
    <row r="39" spans="3:9" x14ac:dyDescent="0.3">
      <c r="C39" s="19" t="s">
        <v>1</v>
      </c>
      <c r="D39" s="21" t="s">
        <v>36</v>
      </c>
      <c r="E39" s="39">
        <f>'[1]Encargos Sociais e Benefícios'!C17</f>
        <v>8.3299999999999999E-2</v>
      </c>
      <c r="F39" s="40">
        <f>TRUNC(($F$36*E39),2)</f>
        <v>121.54</v>
      </c>
      <c r="I39" s="41"/>
    </row>
    <row r="40" spans="3:9" x14ac:dyDescent="0.3">
      <c r="C40" s="19" t="s">
        <v>3</v>
      </c>
      <c r="D40" s="42" t="s">
        <v>37</v>
      </c>
      <c r="E40" s="43">
        <f>'[1]Encargos Sociais e Benefícios'!C18</f>
        <v>0.121</v>
      </c>
      <c r="F40" s="40">
        <f>TRUNC(($F$36*E40),2)</f>
        <v>176.55</v>
      </c>
      <c r="I40" s="44"/>
    </row>
    <row r="41" spans="3:9" x14ac:dyDescent="0.3">
      <c r="C41" s="31"/>
      <c r="D41" s="32" t="s">
        <v>32</v>
      </c>
      <c r="E41" s="45">
        <f>SUM(E39:E40)</f>
        <v>0.20429999999999998</v>
      </c>
      <c r="F41" s="46">
        <f>TRUNC(SUM(F39:F40),2)</f>
        <v>298.08999999999997</v>
      </c>
    </row>
    <row r="42" spans="3:9" x14ac:dyDescent="0.3">
      <c r="C42" s="19"/>
      <c r="D42" s="42"/>
      <c r="E42" s="47"/>
      <c r="F42" s="48"/>
    </row>
    <row r="43" spans="3:9" ht="31.5" x14ac:dyDescent="0.3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 x14ac:dyDescent="0.3">
      <c r="C44" s="19" t="s">
        <v>1</v>
      </c>
      <c r="D44" s="107" t="s">
        <v>40</v>
      </c>
      <c r="E44" s="29">
        <f>'[1]Encargos Sociais e Benefícios'!C21</f>
        <v>0.2</v>
      </c>
      <c r="F44" s="53">
        <f t="shared" ref="F44:F51" si="0">TRUNC(($F$36+$F$41)*E44,2)</f>
        <v>351.45</v>
      </c>
    </row>
    <row r="45" spans="3:9" x14ac:dyDescent="0.3">
      <c r="C45" s="19" t="s">
        <v>3</v>
      </c>
      <c r="D45" s="107" t="s">
        <v>41</v>
      </c>
      <c r="E45" s="29">
        <f>'[1]Encargos Sociais e Benefícios'!C22</f>
        <v>2.5000000000000001E-2</v>
      </c>
      <c r="F45" s="53">
        <f t="shared" si="0"/>
        <v>43.93</v>
      </c>
    </row>
    <row r="46" spans="3:9" x14ac:dyDescent="0.3">
      <c r="C46" s="19" t="s">
        <v>5</v>
      </c>
      <c r="D46" s="107" t="s">
        <v>42</v>
      </c>
      <c r="E46" s="29">
        <f>'[1]Encargos Sociais e Benefícios'!C23</f>
        <v>0.03</v>
      </c>
      <c r="F46" s="53">
        <f t="shared" si="0"/>
        <v>52.71</v>
      </c>
    </row>
    <row r="47" spans="3:9" x14ac:dyDescent="0.3">
      <c r="C47" s="19" t="s">
        <v>7</v>
      </c>
      <c r="D47" s="107" t="s">
        <v>43</v>
      </c>
      <c r="E47" s="29">
        <f>'[1]Encargos Sociais e Benefícios'!C24</f>
        <v>1.5015000000000001E-2</v>
      </c>
      <c r="F47" s="53">
        <f t="shared" si="0"/>
        <v>26.38</v>
      </c>
    </row>
    <row r="48" spans="3:9" x14ac:dyDescent="0.3">
      <c r="C48" s="19" t="s">
        <v>30</v>
      </c>
      <c r="D48" s="107" t="s">
        <v>44</v>
      </c>
      <c r="E48" s="29">
        <f>'[1]Encargos Sociais e Benefícios'!C25</f>
        <v>0.01</v>
      </c>
      <c r="F48" s="53">
        <f t="shared" si="0"/>
        <v>17.57</v>
      </c>
    </row>
    <row r="49" spans="3:9" x14ac:dyDescent="0.3">
      <c r="C49" s="19" t="s">
        <v>45</v>
      </c>
      <c r="D49" s="107" t="s">
        <v>46</v>
      </c>
      <c r="E49" s="29">
        <f>'[1]Encargos Sociais e Benefícios'!C26</f>
        <v>6.0000000000000001E-3</v>
      </c>
      <c r="F49" s="53">
        <f t="shared" si="0"/>
        <v>10.54</v>
      </c>
    </row>
    <row r="50" spans="3:9" x14ac:dyDescent="0.3">
      <c r="C50" s="19" t="s">
        <v>47</v>
      </c>
      <c r="D50" s="107" t="s">
        <v>48</v>
      </c>
      <c r="E50" s="29">
        <f>'[1]Encargos Sociais e Benefícios'!C27</f>
        <v>2E-3</v>
      </c>
      <c r="F50" s="53">
        <f t="shared" si="0"/>
        <v>3.51</v>
      </c>
    </row>
    <row r="51" spans="3:9" x14ac:dyDescent="0.3">
      <c r="C51" s="19" t="s">
        <v>49</v>
      </c>
      <c r="D51" s="107" t="s">
        <v>50</v>
      </c>
      <c r="E51" s="29">
        <f>'[1]Encargos Sociais e Benefícios'!C28</f>
        <v>0.08</v>
      </c>
      <c r="F51" s="53">
        <f t="shared" si="0"/>
        <v>140.58000000000001</v>
      </c>
      <c r="I51" s="44"/>
    </row>
    <row r="52" spans="3:9" ht="16.5" customHeight="1" x14ac:dyDescent="0.3">
      <c r="C52" s="132" t="s">
        <v>32</v>
      </c>
      <c r="D52" s="132"/>
      <c r="E52" s="54">
        <f>SUM(E44:E51)</f>
        <v>0.36801500000000004</v>
      </c>
      <c r="F52" s="55">
        <f>TRUNC(SUM(F44:F51),2)</f>
        <v>646.66999999999996</v>
      </c>
    </row>
    <row r="53" spans="3:9" ht="11.1" customHeight="1" x14ac:dyDescent="0.3">
      <c r="C53" s="19"/>
      <c r="D53" s="107"/>
      <c r="E53" s="56"/>
      <c r="F53" s="48"/>
    </row>
    <row r="54" spans="3:9" ht="16.5" customHeight="1" x14ac:dyDescent="0.3">
      <c r="C54" s="108" t="s">
        <v>51</v>
      </c>
      <c r="D54" s="123" t="s">
        <v>52</v>
      </c>
      <c r="E54" s="123"/>
      <c r="F54" s="52" t="s">
        <v>25</v>
      </c>
    </row>
    <row r="55" spans="3:9" ht="16.899999999999999" customHeight="1" x14ac:dyDescent="0.3">
      <c r="C55" s="19" t="s">
        <v>1</v>
      </c>
      <c r="D55" s="133" t="s">
        <v>53</v>
      </c>
      <c r="E55" s="133"/>
      <c r="F55" s="30">
        <v>0</v>
      </c>
    </row>
    <row r="56" spans="3:9" ht="30.75" customHeight="1" x14ac:dyDescent="0.3">
      <c r="C56" s="19" t="s">
        <v>3</v>
      </c>
      <c r="D56" s="133" t="s">
        <v>138</v>
      </c>
      <c r="E56" s="133"/>
      <c r="F56" s="30">
        <f>TRUNC(((12.5*0.9)*21.08),2)</f>
        <v>237.15</v>
      </c>
    </row>
    <row r="57" spans="3:9" ht="16.899999999999999" customHeight="1" x14ac:dyDescent="0.3">
      <c r="C57" s="19" t="s">
        <v>5</v>
      </c>
      <c r="D57" s="133"/>
      <c r="E57" s="133"/>
      <c r="F57" s="30"/>
    </row>
    <row r="58" spans="3:9" x14ac:dyDescent="0.3">
      <c r="C58" s="19" t="s">
        <v>7</v>
      </c>
      <c r="D58" s="133"/>
      <c r="E58" s="133"/>
      <c r="F58" s="30"/>
    </row>
    <row r="59" spans="3:9" x14ac:dyDescent="0.3">
      <c r="C59" s="19" t="s">
        <v>30</v>
      </c>
      <c r="D59" s="134"/>
      <c r="E59" s="134"/>
      <c r="F59" s="57"/>
    </row>
    <row r="60" spans="3:9" ht="16.5" customHeight="1" x14ac:dyDescent="0.3">
      <c r="C60" s="58"/>
      <c r="D60" s="135" t="s">
        <v>32</v>
      </c>
      <c r="E60" s="135"/>
      <c r="F60" s="46">
        <f>TRUNC(SUM(F55:F59),2)</f>
        <v>237.15</v>
      </c>
      <c r="G60" s="35"/>
    </row>
    <row r="61" spans="3:9" x14ac:dyDescent="0.3">
      <c r="C61" s="127"/>
      <c r="D61" s="127"/>
      <c r="E61" s="127"/>
      <c r="F61" s="127"/>
      <c r="G61" s="35"/>
    </row>
    <row r="62" spans="3:9" ht="32.25" customHeight="1" x14ac:dyDescent="0.3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 x14ac:dyDescent="0.3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298.08999999999997</v>
      </c>
      <c r="G63" s="35"/>
    </row>
    <row r="64" spans="3:9" x14ac:dyDescent="0.3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646.66999999999996</v>
      </c>
      <c r="G64" s="35"/>
    </row>
    <row r="65" spans="3:7" x14ac:dyDescent="0.3">
      <c r="C65" s="19" t="s">
        <v>51</v>
      </c>
      <c r="D65" s="42" t="s">
        <v>52</v>
      </c>
      <c r="E65" s="61"/>
      <c r="F65" s="48">
        <f>F60</f>
        <v>237.15</v>
      </c>
      <c r="G65" s="35"/>
    </row>
    <row r="66" spans="3:7" x14ac:dyDescent="0.3">
      <c r="C66" s="58"/>
      <c r="D66" s="111" t="s">
        <v>32</v>
      </c>
      <c r="E66" s="63"/>
      <c r="F66" s="46">
        <f>SUM(F63:F65)</f>
        <v>1181.9100000000001</v>
      </c>
      <c r="G66" s="35"/>
    </row>
    <row r="67" spans="3:7" ht="17.25" thickBot="1" x14ac:dyDescent="0.35">
      <c r="C67" s="129"/>
      <c r="D67" s="129"/>
      <c r="E67" s="129"/>
      <c r="F67" s="129"/>
      <c r="G67" s="35"/>
    </row>
    <row r="68" spans="3:7" ht="17.25" thickBot="1" x14ac:dyDescent="0.35">
      <c r="C68" s="124" t="s">
        <v>56</v>
      </c>
      <c r="D68" s="124"/>
      <c r="E68" s="124"/>
      <c r="F68" s="124"/>
    </row>
    <row r="69" spans="3:7" x14ac:dyDescent="0.3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 x14ac:dyDescent="0.3">
      <c r="C70" s="19" t="s">
        <v>1</v>
      </c>
      <c r="D70" s="21" t="s">
        <v>58</v>
      </c>
      <c r="E70" s="65">
        <v>4.1999999999999997E-3</v>
      </c>
      <c r="F70" s="53">
        <f>TRUNC(((F36+F41+F51+F60)*E70),2)</f>
        <v>8.9600000000000009</v>
      </c>
    </row>
    <row r="71" spans="3:7" x14ac:dyDescent="0.3">
      <c r="C71" s="19" t="s">
        <v>3</v>
      </c>
      <c r="D71" s="21" t="s">
        <v>59</v>
      </c>
      <c r="E71" s="65">
        <f>'[1]Encargos Sociais e Benefícios'!$C$32</f>
        <v>1.0640000000000001E-5</v>
      </c>
      <c r="F71" s="53">
        <v>0</v>
      </c>
    </row>
    <row r="72" spans="3:7" ht="31.5" x14ac:dyDescent="0.3">
      <c r="C72" s="19" t="s">
        <v>5</v>
      </c>
      <c r="D72" s="21" t="s">
        <v>60</v>
      </c>
      <c r="E72" s="65">
        <v>0.02</v>
      </c>
      <c r="F72" s="53">
        <f>TRUNC((F36*E72),2)</f>
        <v>29.18</v>
      </c>
    </row>
    <row r="73" spans="3:7" x14ac:dyDescent="0.3">
      <c r="C73" s="19" t="s">
        <v>7</v>
      </c>
      <c r="D73" s="21" t="s">
        <v>61</v>
      </c>
      <c r="E73" s="65">
        <f>(((1/30)*7)/12)*0.95</f>
        <v>1.8472222222222223E-2</v>
      </c>
      <c r="F73" s="53">
        <f>TRUNC(((F36+F66)*E73),2)</f>
        <v>48.78</v>
      </c>
    </row>
    <row r="74" spans="3:7" ht="25.5" customHeight="1" x14ac:dyDescent="0.3">
      <c r="C74" s="19" t="s">
        <v>30</v>
      </c>
      <c r="D74" s="21" t="s">
        <v>62</v>
      </c>
      <c r="E74" s="65">
        <f>'[1]Encargos Sociais e Benefícios'!C35</f>
        <v>4.9866032499999999E-5</v>
      </c>
      <c r="F74" s="53">
        <v>0</v>
      </c>
    </row>
    <row r="75" spans="3:7" x14ac:dyDescent="0.3">
      <c r="C75" s="19" t="s">
        <v>45</v>
      </c>
      <c r="D75" s="21" t="s">
        <v>63</v>
      </c>
      <c r="E75" s="65">
        <v>0.02</v>
      </c>
      <c r="F75" s="53">
        <f>TRUNC((F36*E75),2)</f>
        <v>29.18</v>
      </c>
    </row>
    <row r="76" spans="3:7" ht="16.5" customHeight="1" x14ac:dyDescent="0.3">
      <c r="C76" s="119" t="s">
        <v>32</v>
      </c>
      <c r="D76" s="119"/>
      <c r="E76" s="66">
        <f>SUM(E70:E75)</f>
        <v>6.2732728254722217E-2</v>
      </c>
      <c r="F76" s="55">
        <f>TRUNC(SUM(F70:F75),2)</f>
        <v>116.1</v>
      </c>
      <c r="G76" s="35"/>
    </row>
    <row r="77" spans="3:7" ht="17.25" thickBot="1" x14ac:dyDescent="0.35">
      <c r="C77" s="125"/>
      <c r="D77" s="125"/>
      <c r="E77" s="125"/>
      <c r="F77" s="125"/>
      <c r="G77" s="35"/>
    </row>
    <row r="78" spans="3:7" ht="17.25" thickBot="1" x14ac:dyDescent="0.35">
      <c r="C78" s="124" t="s">
        <v>64</v>
      </c>
      <c r="D78" s="124"/>
      <c r="E78" s="124"/>
      <c r="F78" s="124"/>
      <c r="G78" s="35"/>
    </row>
    <row r="79" spans="3:7" x14ac:dyDescent="0.3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 x14ac:dyDescent="0.3">
      <c r="C80" s="19" t="s">
        <v>1</v>
      </c>
      <c r="D80" s="21" t="s">
        <v>67</v>
      </c>
      <c r="E80" s="69">
        <f>30/365</f>
        <v>8.2191780821917804E-2</v>
      </c>
      <c r="F80" s="70">
        <f>TRUNC(((F36+F66+F76)*E80),2)</f>
        <v>226.61</v>
      </c>
      <c r="G80" s="35"/>
    </row>
    <row r="81" spans="3:7" x14ac:dyDescent="0.3">
      <c r="C81" s="19" t="s">
        <v>3</v>
      </c>
      <c r="D81" s="21" t="s">
        <v>66</v>
      </c>
      <c r="E81" s="65">
        <v>2.2800000000000001E-2</v>
      </c>
      <c r="F81" s="70">
        <f>TRUNC(((F36+F66+F76)*E81),2)</f>
        <v>62.86</v>
      </c>
      <c r="G81" s="35"/>
    </row>
    <row r="82" spans="3:7" x14ac:dyDescent="0.3">
      <c r="C82" s="19" t="s">
        <v>5</v>
      </c>
      <c r="D82" s="21" t="s">
        <v>68</v>
      </c>
      <c r="E82" s="65">
        <v>1.3300000000000001E-2</v>
      </c>
      <c r="F82" s="70">
        <f>TRUNC(((F36+F66+F76)*E82),2)</f>
        <v>36.67</v>
      </c>
      <c r="G82" s="35"/>
    </row>
    <row r="83" spans="3:7" x14ac:dyDescent="0.3">
      <c r="C83" s="19" t="s">
        <v>7</v>
      </c>
      <c r="D83" s="21" t="s">
        <v>69</v>
      </c>
      <c r="E83" s="65">
        <v>1.3000000000000001E-2</v>
      </c>
      <c r="F83" s="70">
        <f>TRUNC(((F36+F66+F76)*E83),2)</f>
        <v>35.840000000000003</v>
      </c>
      <c r="G83" s="35"/>
    </row>
    <row r="84" spans="3:7" x14ac:dyDescent="0.3">
      <c r="C84" s="19" t="s">
        <v>30</v>
      </c>
      <c r="D84" s="21" t="s">
        <v>70</v>
      </c>
      <c r="E84" s="65">
        <v>0</v>
      </c>
      <c r="F84" s="70">
        <f>TRUNC(((F36+F66+F76)*E84),2)</f>
        <v>0</v>
      </c>
      <c r="G84" s="35"/>
    </row>
    <row r="85" spans="3:7" x14ac:dyDescent="0.3">
      <c r="C85" s="19" t="s">
        <v>45</v>
      </c>
      <c r="D85" s="21" t="s">
        <v>71</v>
      </c>
      <c r="E85" s="65">
        <v>1.8500000000000003E-2</v>
      </c>
      <c r="F85" s="70">
        <f>TRUNC(((F36+F66+F76)*E85),2)</f>
        <v>51</v>
      </c>
      <c r="G85" s="35"/>
    </row>
    <row r="86" spans="3:7" ht="16.5" customHeight="1" x14ac:dyDescent="0.3">
      <c r="C86" s="126" t="s">
        <v>32</v>
      </c>
      <c r="D86" s="126"/>
      <c r="E86" s="71">
        <f>SUM(E80:E85)</f>
        <v>0.1497917808219178</v>
      </c>
      <c r="F86" s="55">
        <f>TRUNC(SUM(F80:F85),2)</f>
        <v>412.98</v>
      </c>
      <c r="G86" s="35"/>
    </row>
    <row r="87" spans="3:7" x14ac:dyDescent="0.3">
      <c r="C87" s="127"/>
      <c r="D87" s="127"/>
      <c r="E87" s="127"/>
      <c r="F87" s="127"/>
      <c r="G87" s="35"/>
    </row>
    <row r="88" spans="3:7" ht="16.5" customHeight="1" x14ac:dyDescent="0.3">
      <c r="C88" s="108" t="s">
        <v>72</v>
      </c>
      <c r="D88" s="123" t="s">
        <v>73</v>
      </c>
      <c r="E88" s="123"/>
      <c r="F88" s="52" t="s">
        <v>25</v>
      </c>
      <c r="G88" s="35"/>
    </row>
    <row r="89" spans="3:7" x14ac:dyDescent="0.3">
      <c r="C89" s="19" t="s">
        <v>1</v>
      </c>
      <c r="D89" s="21" t="s">
        <v>74</v>
      </c>
      <c r="E89" s="72"/>
      <c r="F89" s="48">
        <v>0</v>
      </c>
      <c r="G89" s="35"/>
    </row>
    <row r="90" spans="3:7" x14ac:dyDescent="0.3">
      <c r="C90" s="127"/>
      <c r="D90" s="127"/>
      <c r="E90" s="127"/>
      <c r="F90" s="127"/>
      <c r="G90" s="35"/>
    </row>
    <row r="91" spans="3:7" ht="40.5" customHeight="1" x14ac:dyDescent="0.3">
      <c r="C91" s="108">
        <v>4</v>
      </c>
      <c r="D91" s="123" t="s">
        <v>75</v>
      </c>
      <c r="E91" s="123"/>
      <c r="F91" s="52" t="s">
        <v>25</v>
      </c>
      <c r="G91" s="35"/>
    </row>
    <row r="92" spans="3:7" x14ac:dyDescent="0.3">
      <c r="C92" s="19" t="s">
        <v>65</v>
      </c>
      <c r="D92" s="21" t="s">
        <v>76</v>
      </c>
      <c r="E92" s="72"/>
      <c r="F92" s="48">
        <f>F86</f>
        <v>412.98</v>
      </c>
      <c r="G92" s="35"/>
    </row>
    <row r="93" spans="3:7" x14ac:dyDescent="0.3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 x14ac:dyDescent="0.35">
      <c r="C94" s="73"/>
      <c r="D94" s="128" t="s">
        <v>32</v>
      </c>
      <c r="E94" s="128"/>
      <c r="F94" s="46">
        <f>TRUNC(SUM(F92:F93),2)</f>
        <v>412.98</v>
      </c>
      <c r="G94" s="35"/>
    </row>
    <row r="95" spans="3:7" ht="17.25" thickBot="1" x14ac:dyDescent="0.35">
      <c r="C95" s="124" t="s">
        <v>77</v>
      </c>
      <c r="D95" s="124"/>
      <c r="E95" s="124"/>
      <c r="F95" s="124"/>
    </row>
    <row r="96" spans="3:7" ht="16.5" customHeight="1" x14ac:dyDescent="0.3">
      <c r="C96" s="24">
        <v>5</v>
      </c>
      <c r="D96" s="118" t="s">
        <v>78</v>
      </c>
      <c r="E96" s="118"/>
      <c r="F96" s="27" t="s">
        <v>25</v>
      </c>
    </row>
    <row r="97" spans="3:9" ht="16.899999999999999" customHeight="1" x14ac:dyDescent="0.3">
      <c r="C97" s="19" t="s">
        <v>1</v>
      </c>
      <c r="D97" s="115" t="s">
        <v>79</v>
      </c>
      <c r="E97" s="115"/>
      <c r="F97" s="48">
        <f>TRUNC(588.53/12,2)</f>
        <v>49.04</v>
      </c>
    </row>
    <row r="98" spans="3:9" ht="16.899999999999999" customHeight="1" x14ac:dyDescent="0.3">
      <c r="C98" s="19" t="s">
        <v>3</v>
      </c>
      <c r="D98" s="115" t="s">
        <v>123</v>
      </c>
      <c r="E98" s="115"/>
      <c r="F98" s="48">
        <v>23.21</v>
      </c>
    </row>
    <row r="99" spans="3:9" ht="16.899999999999999" customHeight="1" x14ac:dyDescent="0.3">
      <c r="C99" s="19" t="s">
        <v>5</v>
      </c>
      <c r="D99" s="115" t="s">
        <v>81</v>
      </c>
      <c r="E99" s="115"/>
      <c r="F99" s="48">
        <v>0</v>
      </c>
    </row>
    <row r="100" spans="3:9" ht="16.5" customHeight="1" x14ac:dyDescent="0.3">
      <c r="C100" s="119" t="s">
        <v>32</v>
      </c>
      <c r="D100" s="119"/>
      <c r="E100" s="119"/>
      <c r="F100" s="55">
        <f>TRUNC(SUM(F97:F99),2)</f>
        <v>72.25</v>
      </c>
      <c r="G100" s="35"/>
    </row>
    <row r="101" spans="3:9" ht="17.25" thickBot="1" x14ac:dyDescent="0.35">
      <c r="C101" s="120"/>
      <c r="D101" s="120"/>
      <c r="E101" s="120"/>
      <c r="F101" s="120"/>
      <c r="H101" s="36"/>
    </row>
    <row r="102" spans="3:9" ht="17.25" thickBot="1" x14ac:dyDescent="0.35">
      <c r="C102" s="121" t="s">
        <v>133</v>
      </c>
      <c r="D102" s="121"/>
      <c r="E102" s="121"/>
      <c r="F102" s="121"/>
    </row>
    <row r="103" spans="3:9" x14ac:dyDescent="0.3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 x14ac:dyDescent="0.3">
      <c r="C104" s="19" t="s">
        <v>1</v>
      </c>
      <c r="D104" s="107" t="s">
        <v>84</v>
      </c>
      <c r="E104" s="75">
        <v>1.9148999999999999E-2</v>
      </c>
      <c r="F104" s="76">
        <f>SUM((F36+F66+F76+F94+F100)*E104)</f>
        <v>62.088717600000003</v>
      </c>
      <c r="H104" s="36"/>
    </row>
    <row r="105" spans="3:9" x14ac:dyDescent="0.3">
      <c r="C105" s="19" t="s">
        <v>3</v>
      </c>
      <c r="D105" s="107" t="s">
        <v>85</v>
      </c>
      <c r="E105" s="75">
        <v>6.7900000000000002E-2</v>
      </c>
      <c r="F105" s="76">
        <f>SUM((F36+F66+F76+F94+F100)*E105)</f>
        <v>220.15896000000001</v>
      </c>
    </row>
    <row r="106" spans="3:9" x14ac:dyDescent="0.3">
      <c r="C106" s="19" t="s">
        <v>5</v>
      </c>
      <c r="D106" s="107" t="s">
        <v>86</v>
      </c>
      <c r="E106" s="75"/>
      <c r="F106" s="76"/>
    </row>
    <row r="107" spans="3:9" x14ac:dyDescent="0.3">
      <c r="C107" s="77"/>
      <c r="D107" s="110" t="s">
        <v>87</v>
      </c>
      <c r="E107" s="75"/>
      <c r="F107" s="78"/>
    </row>
    <row r="108" spans="3:9" x14ac:dyDescent="0.3">
      <c r="C108" s="77"/>
      <c r="D108" s="107" t="s">
        <v>88</v>
      </c>
      <c r="E108" s="75">
        <v>6.4999999999999997E-3</v>
      </c>
      <c r="F108" s="76">
        <f>SUM(F104+F105+F122)/E114*E108</f>
        <v>25.079594859770115</v>
      </c>
      <c r="I108" s="79"/>
    </row>
    <row r="109" spans="3:9" x14ac:dyDescent="0.3">
      <c r="C109" s="77"/>
      <c r="D109" s="107" t="s">
        <v>89</v>
      </c>
      <c r="E109" s="75">
        <v>0.03</v>
      </c>
      <c r="F109" s="76">
        <f>SUM(F104+F105+F122)/E114*E109</f>
        <v>115.75197627586206</v>
      </c>
    </row>
    <row r="110" spans="3:9" x14ac:dyDescent="0.3">
      <c r="C110" s="77"/>
      <c r="D110" s="110" t="s">
        <v>90</v>
      </c>
      <c r="E110" s="75"/>
      <c r="F110" s="76"/>
    </row>
    <row r="111" spans="3:9" x14ac:dyDescent="0.3">
      <c r="C111" s="77"/>
      <c r="D111" s="107" t="s">
        <v>91</v>
      </c>
      <c r="E111" s="75">
        <v>0.05</v>
      </c>
      <c r="F111" s="76">
        <f>SUM(F104+F105+F122)/E114*E111</f>
        <v>192.91996045977012</v>
      </c>
    </row>
    <row r="112" spans="3:9" x14ac:dyDescent="0.3">
      <c r="C112" s="77"/>
      <c r="D112" s="110" t="s">
        <v>92</v>
      </c>
      <c r="E112" s="75"/>
      <c r="F112" s="78"/>
      <c r="I112" s="80"/>
    </row>
    <row r="113" spans="3:9" ht="16.5" customHeight="1" x14ac:dyDescent="0.3">
      <c r="C113" s="119" t="s">
        <v>32</v>
      </c>
      <c r="D113" s="119"/>
      <c r="E113" s="81">
        <f>SUM(E104:E112)</f>
        <v>0.17354900000000001</v>
      </c>
      <c r="F113" s="82">
        <f>TRUNC(SUM(F104:F112),2)</f>
        <v>615.99</v>
      </c>
      <c r="G113" s="35"/>
    </row>
    <row r="114" spans="3:9" x14ac:dyDescent="0.3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 x14ac:dyDescent="0.3">
      <c r="C115" s="122" t="s">
        <v>94</v>
      </c>
      <c r="D115" s="122"/>
      <c r="E115" s="122"/>
      <c r="F115" s="122"/>
    </row>
    <row r="116" spans="3:9" ht="30" customHeight="1" x14ac:dyDescent="0.3">
      <c r="C116" s="87"/>
      <c r="D116" s="123" t="s">
        <v>95</v>
      </c>
      <c r="E116" s="123"/>
      <c r="F116" s="52" t="s">
        <v>25</v>
      </c>
    </row>
    <row r="117" spans="3:9" ht="16.5" customHeight="1" x14ac:dyDescent="0.3">
      <c r="C117" s="19" t="s">
        <v>1</v>
      </c>
      <c r="D117" s="115" t="s">
        <v>96</v>
      </c>
      <c r="E117" s="115"/>
      <c r="F117" s="48">
        <f>F36</f>
        <v>1459.16</v>
      </c>
    </row>
    <row r="118" spans="3:9" ht="16.5" customHeight="1" x14ac:dyDescent="0.3">
      <c r="C118" s="19" t="s">
        <v>3</v>
      </c>
      <c r="D118" s="115" t="s">
        <v>97</v>
      </c>
      <c r="E118" s="115"/>
      <c r="F118" s="48">
        <f>F66</f>
        <v>1181.9100000000001</v>
      </c>
    </row>
    <row r="119" spans="3:9" ht="16.5" customHeight="1" x14ac:dyDescent="0.3">
      <c r="C119" s="19" t="s">
        <v>5</v>
      </c>
      <c r="D119" s="115" t="s">
        <v>98</v>
      </c>
      <c r="E119" s="115"/>
      <c r="F119" s="48">
        <f>F76</f>
        <v>116.1</v>
      </c>
    </row>
    <row r="120" spans="3:9" ht="16.5" customHeight="1" x14ac:dyDescent="0.3">
      <c r="C120" s="19" t="s">
        <v>7</v>
      </c>
      <c r="D120" s="115" t="s">
        <v>99</v>
      </c>
      <c r="E120" s="115"/>
      <c r="F120" s="48">
        <f>F94</f>
        <v>412.98</v>
      </c>
    </row>
    <row r="121" spans="3:9" ht="16.5" customHeight="1" x14ac:dyDescent="0.3">
      <c r="C121" s="19" t="s">
        <v>30</v>
      </c>
      <c r="D121" s="115" t="s">
        <v>100</v>
      </c>
      <c r="E121" s="115"/>
      <c r="F121" s="48">
        <f>F100</f>
        <v>72.25</v>
      </c>
    </row>
    <row r="122" spans="3:9" ht="16.5" customHeight="1" x14ac:dyDescent="0.3">
      <c r="C122" s="116" t="s">
        <v>101</v>
      </c>
      <c r="D122" s="116"/>
      <c r="E122" s="116"/>
      <c r="F122" s="88">
        <f>TRUNC(SUM(F117:F121),2)</f>
        <v>3242.4</v>
      </c>
    </row>
    <row r="123" spans="3:9" ht="16.5" customHeight="1" x14ac:dyDescent="0.3">
      <c r="C123" s="19" t="s">
        <v>45</v>
      </c>
      <c r="D123" s="115" t="s">
        <v>102</v>
      </c>
      <c r="E123" s="115"/>
      <c r="F123" s="89">
        <f>F113</f>
        <v>615.99</v>
      </c>
    </row>
    <row r="124" spans="3:9" ht="16.5" customHeight="1" x14ac:dyDescent="0.3">
      <c r="C124" s="117" t="s">
        <v>130</v>
      </c>
      <c r="D124" s="117"/>
      <c r="E124" s="117"/>
      <c r="F124" s="90">
        <f>SUM(F122:F123)</f>
        <v>3858.3900000000003</v>
      </c>
      <c r="G124" s="35"/>
      <c r="H124" s="44"/>
      <c r="I124" s="44"/>
    </row>
    <row r="125" spans="3:9" ht="18" thickBot="1" x14ac:dyDescent="0.4">
      <c r="C125" s="91"/>
      <c r="D125" s="92"/>
      <c r="E125" s="92"/>
      <c r="F125" s="93"/>
      <c r="H125" s="94"/>
    </row>
    <row r="126" spans="3:9" ht="18" customHeight="1" thickBot="1" x14ac:dyDescent="0.4">
      <c r="C126" s="112" t="s">
        <v>130</v>
      </c>
      <c r="D126" s="112"/>
      <c r="E126" s="112"/>
      <c r="F126" s="95">
        <f>E21*F124</f>
        <v>3858.3900000000003</v>
      </c>
      <c r="H126" s="96"/>
      <c r="I126" s="36"/>
    </row>
    <row r="127" spans="3:9" ht="18" thickBot="1" x14ac:dyDescent="0.4">
      <c r="C127" s="97"/>
      <c r="D127" s="98"/>
      <c r="E127" s="98"/>
      <c r="F127" s="99"/>
      <c r="H127" s="100"/>
    </row>
    <row r="128" spans="3:9" ht="17.25" x14ac:dyDescent="0.35">
      <c r="C128" s="113"/>
      <c r="D128" s="113"/>
      <c r="E128" s="113"/>
      <c r="F128" s="113"/>
      <c r="H128" s="94"/>
      <c r="I128" s="36"/>
    </row>
    <row r="129" spans="3:9" ht="17.25" x14ac:dyDescent="0.35">
      <c r="C129" s="101"/>
      <c r="D129" s="101"/>
      <c r="E129" s="101"/>
      <c r="F129" s="101"/>
      <c r="H129" s="102"/>
      <c r="I129" s="36"/>
    </row>
    <row r="130" spans="3:9" x14ac:dyDescent="0.3">
      <c r="C130" s="101"/>
      <c r="D130" s="101"/>
      <c r="E130" s="101"/>
      <c r="F130" s="101"/>
      <c r="H130" s="41"/>
      <c r="I130" s="36"/>
    </row>
    <row r="131" spans="3:9" x14ac:dyDescent="0.3">
      <c r="C131" s="101"/>
      <c r="D131" s="101"/>
      <c r="E131" s="101"/>
      <c r="F131" s="101"/>
      <c r="H131" s="41"/>
      <c r="I131" s="36"/>
    </row>
    <row r="132" spans="3:9" x14ac:dyDescent="0.3">
      <c r="C132" s="114" t="s">
        <v>139</v>
      </c>
      <c r="D132" s="114"/>
      <c r="E132" s="114"/>
      <c r="F132" s="114"/>
      <c r="H132" s="41"/>
      <c r="I132" s="36"/>
    </row>
  </sheetData>
  <mergeCells count="62">
    <mergeCell ref="E16:F16"/>
    <mergeCell ref="C9:F9"/>
    <mergeCell ref="C10:F10"/>
    <mergeCell ref="C11:F11"/>
    <mergeCell ref="C13:F13"/>
    <mergeCell ref="E15:F15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Almoxarife</vt:lpstr>
      <vt:lpstr>Auxiliar de Campo</vt:lpstr>
      <vt:lpstr>Contínuo</vt:lpstr>
      <vt:lpstr>Motorista</vt:lpstr>
      <vt:lpstr>Pedreiro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wandreia</dc:creator>
  <cp:lastModifiedBy>Danilo</cp:lastModifiedBy>
  <cp:lastPrinted>2020-11-30T15:14:36Z</cp:lastPrinted>
  <dcterms:created xsi:type="dcterms:W3CDTF">2019-04-28T22:30:32Z</dcterms:created>
  <dcterms:modified xsi:type="dcterms:W3CDTF">2020-12-22T20:26:31Z</dcterms:modified>
</cp:coreProperties>
</file>