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teia\DLC\89 DISPENSAS E INEXIGIBILIDADES\2020\DISPENSA EMERGENCIAL_Apoio Administrativo Campus Glória\PROPOSTAS\VR SERVIÇOS\"/>
    </mc:Choice>
  </mc:AlternateContent>
  <bookViews>
    <workbookView xWindow="-105" yWindow="-105" windowWidth="23250" windowHeight="12570" activeTab="1"/>
  </bookViews>
  <sheets>
    <sheet name="QUADRO RESUMO" sheetId="7" r:id="rId1"/>
    <sheet name="Almoxarife" sheetId="1" r:id="rId2"/>
    <sheet name="Auxiliar de Campo" sheetId="2" r:id="rId3"/>
    <sheet name="Contínuo" sheetId="3" r:id="rId4"/>
    <sheet name="Motorista" sheetId="4" r:id="rId5"/>
    <sheet name="Pedreiro" sheetId="6" r:id="rId6"/>
  </sheets>
  <externalReferences>
    <externalReference r:id="rId7"/>
  </externalReferences>
  <definedNames>
    <definedName name="_xlnm.Print_Area" localSheetId="1">Almoxarife!$A$1:$G$132</definedName>
    <definedName name="_xlnm.Print_Area" localSheetId="2">'Auxiliar de Campo'!$A$1:$G$127</definedName>
    <definedName name="_xlnm.Print_Area" localSheetId="3">Contínuo!$A$1:$F$127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1" l="1"/>
  <c r="E111" i="6"/>
  <c r="E109" i="6"/>
  <c r="E108" i="6"/>
  <c r="E105" i="6"/>
  <c r="E104" i="6"/>
  <c r="E85" i="6"/>
  <c r="E84" i="6"/>
  <c r="E83" i="6"/>
  <c r="E82" i="6"/>
  <c r="E81" i="6"/>
  <c r="E75" i="6"/>
  <c r="E72" i="6"/>
  <c r="E70" i="6"/>
  <c r="E111" i="4"/>
  <c r="E109" i="4"/>
  <c r="E108" i="4"/>
  <c r="E105" i="4"/>
  <c r="E104" i="4"/>
  <c r="E85" i="4"/>
  <c r="E84" i="4"/>
  <c r="E83" i="4"/>
  <c r="E82" i="4"/>
  <c r="E81" i="4"/>
  <c r="E75" i="4"/>
  <c r="E72" i="4"/>
  <c r="E70" i="4"/>
  <c r="E63" i="4"/>
  <c r="E111" i="3"/>
  <c r="E109" i="3"/>
  <c r="E108" i="3"/>
  <c r="E105" i="3"/>
  <c r="E104" i="3"/>
  <c r="E85" i="3"/>
  <c r="E84" i="3"/>
  <c r="E83" i="3"/>
  <c r="E82" i="3"/>
  <c r="E81" i="3"/>
  <c r="E75" i="3"/>
  <c r="E72" i="3"/>
  <c r="E70" i="3"/>
  <c r="E111" i="2"/>
  <c r="E109" i="2"/>
  <c r="E108" i="2"/>
  <c r="E105" i="2"/>
  <c r="E104" i="2"/>
  <c r="E85" i="2"/>
  <c r="E84" i="2"/>
  <c r="E83" i="2"/>
  <c r="E82" i="2"/>
  <c r="E81" i="2"/>
  <c r="E75" i="2"/>
  <c r="E72" i="2"/>
  <c r="E70" i="2"/>
  <c r="F56" i="6" l="1"/>
  <c r="F56" i="2"/>
  <c r="F56" i="1"/>
  <c r="F56" i="3"/>
  <c r="E73" i="1"/>
  <c r="E73" i="3" l="1"/>
  <c r="E73" i="6"/>
  <c r="E73" i="2"/>
  <c r="E73" i="4"/>
  <c r="E80" i="1" l="1"/>
  <c r="E80" i="6" l="1"/>
  <c r="E80" i="2"/>
  <c r="E80" i="4"/>
  <c r="E80" i="3"/>
  <c r="F97" i="6"/>
  <c r="F97" i="4"/>
  <c r="F97" i="3"/>
  <c r="F97" i="2"/>
  <c r="F31" i="6" l="1"/>
  <c r="F31" i="4"/>
  <c r="F31" i="3"/>
  <c r="F31" i="2"/>
  <c r="F31" i="1"/>
  <c r="F32" i="2" l="1"/>
  <c r="F33" i="2"/>
  <c r="F100" i="4"/>
  <c r="F121" i="4" s="1"/>
  <c r="F60" i="4"/>
  <c r="F65" i="4" s="1"/>
  <c r="F100" i="6"/>
  <c r="F121" i="6" s="1"/>
  <c r="F93" i="6"/>
  <c r="F60" i="6"/>
  <c r="F100" i="3"/>
  <c r="F121" i="3" s="1"/>
  <c r="F100" i="1"/>
  <c r="F121" i="1" s="1"/>
  <c r="F65" i="6" l="1"/>
  <c r="F100" i="2"/>
  <c r="F36" i="2" l="1"/>
  <c r="F60" i="2"/>
  <c r="F60" i="1"/>
  <c r="F60" i="3"/>
  <c r="F72" i="2" l="1"/>
  <c r="F75" i="2"/>
  <c r="F65" i="1"/>
  <c r="E114" i="6"/>
  <c r="E113" i="6"/>
  <c r="E86" i="6"/>
  <c r="E64" i="6"/>
  <c r="E63" i="6"/>
  <c r="F33" i="6"/>
  <c r="F36" i="6" s="1"/>
  <c r="E114" i="4"/>
  <c r="E113" i="4"/>
  <c r="F93" i="4"/>
  <c r="E86" i="4"/>
  <c r="E64" i="4"/>
  <c r="F33" i="4"/>
  <c r="F36" i="4" s="1"/>
  <c r="E114" i="3"/>
  <c r="E113" i="3"/>
  <c r="F93" i="3"/>
  <c r="E86" i="3"/>
  <c r="F65" i="3"/>
  <c r="F33" i="3"/>
  <c r="F36" i="3" s="1"/>
  <c r="E114" i="2"/>
  <c r="E113" i="2"/>
  <c r="F121" i="2"/>
  <c r="F93" i="2"/>
  <c r="E86" i="2"/>
  <c r="E64" i="2"/>
  <c r="E63" i="2"/>
  <c r="F65" i="2"/>
  <c r="E114" i="1"/>
  <c r="E113" i="1"/>
  <c r="F93" i="1"/>
  <c r="E86" i="1"/>
  <c r="E64" i="1"/>
  <c r="E64" i="3" s="1"/>
  <c r="E63" i="1"/>
  <c r="E63" i="3" s="1"/>
  <c r="E51" i="1"/>
  <c r="E50" i="1"/>
  <c r="E49" i="1"/>
  <c r="E48" i="1"/>
  <c r="E47" i="1"/>
  <c r="E45" i="1"/>
  <c r="E44" i="1"/>
  <c r="E40" i="1"/>
  <c r="E39" i="1"/>
  <c r="F33" i="1"/>
  <c r="F36" i="1" s="1"/>
  <c r="F75" i="3" l="1"/>
  <c r="F72" i="3"/>
  <c r="F72" i="4"/>
  <c r="F75" i="4"/>
  <c r="E44" i="4"/>
  <c r="E44" i="2"/>
  <c r="E44" i="3"/>
  <c r="E44" i="6"/>
  <c r="E48" i="2"/>
  <c r="E48" i="3"/>
  <c r="E48" i="4"/>
  <c r="E48" i="6"/>
  <c r="F75" i="6"/>
  <c r="F72" i="6"/>
  <c r="F71" i="1"/>
  <c r="F75" i="1"/>
  <c r="F72" i="1"/>
  <c r="E45" i="4"/>
  <c r="E45" i="3"/>
  <c r="E45" i="6"/>
  <c r="E45" i="2"/>
  <c r="E49" i="3"/>
  <c r="E49" i="6"/>
  <c r="E49" i="2"/>
  <c r="E49" i="4"/>
  <c r="E39" i="6"/>
  <c r="F39" i="6" s="1"/>
  <c r="E39" i="4"/>
  <c r="F39" i="4" s="1"/>
  <c r="E39" i="2"/>
  <c r="F39" i="2" s="1"/>
  <c r="E39" i="3"/>
  <c r="E46" i="6"/>
  <c r="E46" i="4"/>
  <c r="E46" i="2"/>
  <c r="E46" i="3"/>
  <c r="E52" i="3" s="1"/>
  <c r="E50" i="6"/>
  <c r="E50" i="4"/>
  <c r="E50" i="2"/>
  <c r="E50" i="3"/>
  <c r="E40" i="3"/>
  <c r="E40" i="6"/>
  <c r="F40" i="6" s="1"/>
  <c r="E40" i="4"/>
  <c r="E40" i="2"/>
  <c r="F40" i="2" s="1"/>
  <c r="E47" i="3"/>
  <c r="E47" i="4"/>
  <c r="E47" i="6"/>
  <c r="E47" i="2"/>
  <c r="E51" i="3"/>
  <c r="E51" i="4"/>
  <c r="E71" i="1"/>
  <c r="E51" i="6"/>
  <c r="E51" i="2"/>
  <c r="F117" i="6"/>
  <c r="E52" i="2"/>
  <c r="F39" i="3"/>
  <c r="F117" i="3"/>
  <c r="F40" i="3"/>
  <c r="E41" i="6"/>
  <c r="F117" i="1"/>
  <c r="F39" i="1"/>
  <c r="F40" i="1"/>
  <c r="F117" i="4"/>
  <c r="F40" i="4"/>
  <c r="E41" i="1"/>
  <c r="F41" i="2"/>
  <c r="E41" i="2"/>
  <c r="E52" i="1"/>
  <c r="E74" i="1" s="1"/>
  <c r="F74" i="1" s="1"/>
  <c r="E41" i="3"/>
  <c r="F117" i="2"/>
  <c r="E76" i="1" l="1"/>
  <c r="E52" i="4"/>
  <c r="E41" i="4"/>
  <c r="E74" i="4"/>
  <c r="F74" i="4" s="1"/>
  <c r="E74" i="3"/>
  <c r="F74" i="3" s="1"/>
  <c r="E74" i="2"/>
  <c r="F74" i="2" s="1"/>
  <c r="E74" i="6"/>
  <c r="F74" i="6" s="1"/>
  <c r="E71" i="4"/>
  <c r="E71" i="3"/>
  <c r="E71" i="6"/>
  <c r="E71" i="2"/>
  <c r="E52" i="6"/>
  <c r="F41" i="6"/>
  <c r="F41" i="3"/>
  <c r="F41" i="1"/>
  <c r="F41" i="4"/>
  <c r="F51" i="2"/>
  <c r="F70" i="2" s="1"/>
  <c r="F50" i="2"/>
  <c r="F45" i="2"/>
  <c r="F46" i="2"/>
  <c r="F49" i="2"/>
  <c r="F44" i="2"/>
  <c r="F48" i="2"/>
  <c r="F47" i="2"/>
  <c r="F71" i="6" l="1"/>
  <c r="E76" i="6"/>
  <c r="E76" i="3"/>
  <c r="F71" i="3"/>
  <c r="F70" i="4"/>
  <c r="F71" i="4"/>
  <c r="E76" i="4"/>
  <c r="F71" i="2"/>
  <c r="E76" i="2"/>
  <c r="F47" i="6"/>
  <c r="F51" i="6"/>
  <c r="F70" i="6" s="1"/>
  <c r="F49" i="6"/>
  <c r="F46" i="6"/>
  <c r="F44" i="6"/>
  <c r="F63" i="6"/>
  <c r="F45" i="6"/>
  <c r="F50" i="6"/>
  <c r="F48" i="6"/>
  <c r="F50" i="3"/>
  <c r="F51" i="3"/>
  <c r="F70" i="3" s="1"/>
  <c r="F45" i="3"/>
  <c r="F44" i="3"/>
  <c r="F46" i="3"/>
  <c r="F47" i="3"/>
  <c r="F48" i="3"/>
  <c r="F49" i="3"/>
  <c r="F63" i="4"/>
  <c r="F50" i="4"/>
  <c r="F45" i="4"/>
  <c r="F48" i="4"/>
  <c r="F51" i="4"/>
  <c r="F46" i="4"/>
  <c r="F44" i="4"/>
  <c r="F47" i="4"/>
  <c r="F49" i="4"/>
  <c r="F63" i="1"/>
  <c r="F49" i="1"/>
  <c r="F47" i="1"/>
  <c r="F50" i="1"/>
  <c r="F46" i="1"/>
  <c r="F45" i="1"/>
  <c r="F48" i="1"/>
  <c r="F51" i="1"/>
  <c r="F70" i="1" s="1"/>
  <c r="F44" i="1"/>
  <c r="F63" i="3"/>
  <c r="F52" i="2"/>
  <c r="F52" i="3" l="1"/>
  <c r="F64" i="3" s="1"/>
  <c r="F66" i="3" s="1"/>
  <c r="F73" i="3" s="1"/>
  <c r="F52" i="6"/>
  <c r="F64" i="6" s="1"/>
  <c r="F66" i="6" s="1"/>
  <c r="F52" i="1"/>
  <c r="F64" i="1" s="1"/>
  <c r="F66" i="1" s="1"/>
  <c r="F73" i="1" s="1"/>
  <c r="F52" i="4"/>
  <c r="F64" i="4" s="1"/>
  <c r="F66" i="4" s="1"/>
  <c r="F73" i="4" s="1"/>
  <c r="F63" i="2"/>
  <c r="F118" i="6" l="1"/>
  <c r="F73" i="6"/>
  <c r="F76" i="6" s="1"/>
  <c r="F118" i="3"/>
  <c r="F76" i="3"/>
  <c r="F118" i="4"/>
  <c r="F76" i="4"/>
  <c r="F118" i="1"/>
  <c r="F64" i="2"/>
  <c r="F66" i="2" s="1"/>
  <c r="F118" i="2" l="1"/>
  <c r="F73" i="2"/>
  <c r="F119" i="4"/>
  <c r="F85" i="4"/>
  <c r="F81" i="4"/>
  <c r="F82" i="4"/>
  <c r="F84" i="4"/>
  <c r="F80" i="4"/>
  <c r="F83" i="4"/>
  <c r="F85" i="6"/>
  <c r="F81" i="6"/>
  <c r="F84" i="6"/>
  <c r="F80" i="6"/>
  <c r="F82" i="6"/>
  <c r="F83" i="6"/>
  <c r="F81" i="3"/>
  <c r="F84" i="3"/>
  <c r="F83" i="3"/>
  <c r="F80" i="3"/>
  <c r="F85" i="3"/>
  <c r="F82" i="3"/>
  <c r="F119" i="3"/>
  <c r="F119" i="6"/>
  <c r="F76" i="1"/>
  <c r="F85" i="1" l="1"/>
  <c r="F81" i="1"/>
  <c r="F82" i="1"/>
  <c r="F84" i="1"/>
  <c r="F80" i="1"/>
  <c r="F83" i="1"/>
  <c r="F86" i="4"/>
  <c r="F92" i="4" s="1"/>
  <c r="F94" i="4" s="1"/>
  <c r="F119" i="1"/>
  <c r="F86" i="6"/>
  <c r="F92" i="6" s="1"/>
  <c r="F94" i="6" s="1"/>
  <c r="F86" i="3"/>
  <c r="F76" i="2"/>
  <c r="F83" i="2" l="1"/>
  <c r="F85" i="2"/>
  <c r="F81" i="2"/>
  <c r="F82" i="2"/>
  <c r="F84" i="2"/>
  <c r="F80" i="2"/>
  <c r="F104" i="4"/>
  <c r="F105" i="4"/>
  <c r="I95" i="3"/>
  <c r="F120" i="4"/>
  <c r="F122" i="4" s="1"/>
  <c r="F120" i="6"/>
  <c r="F122" i="6" s="1"/>
  <c r="F104" i="6"/>
  <c r="F105" i="6"/>
  <c r="F86" i="1"/>
  <c r="F92" i="1" s="1"/>
  <c r="F94" i="1" s="1"/>
  <c r="F92" i="3"/>
  <c r="F94" i="3" s="1"/>
  <c r="F119" i="2"/>
  <c r="F108" i="4" l="1"/>
  <c r="F111" i="4"/>
  <c r="F109" i="4"/>
  <c r="F120" i="1"/>
  <c r="F122" i="1" s="1"/>
  <c r="F105" i="1"/>
  <c r="F104" i="1"/>
  <c r="F120" i="3"/>
  <c r="F122" i="3" s="1"/>
  <c r="F105" i="3"/>
  <c r="F104" i="3"/>
  <c r="F109" i="6"/>
  <c r="F111" i="6"/>
  <c r="F108" i="6"/>
  <c r="F86" i="2"/>
  <c r="F92" i="2" s="1"/>
  <c r="F113" i="4" l="1"/>
  <c r="F123" i="4" s="1"/>
  <c r="F124" i="4" s="1"/>
  <c r="H31" i="7" s="1"/>
  <c r="I31" i="7" s="1"/>
  <c r="F113" i="6"/>
  <c r="F123" i="6" s="1"/>
  <c r="F124" i="6" s="1"/>
  <c r="H32" i="7" s="1"/>
  <c r="I32" i="7" s="1"/>
  <c r="F109" i="1"/>
  <c r="F111" i="1"/>
  <c r="F108" i="1"/>
  <c r="F111" i="3"/>
  <c r="F109" i="3"/>
  <c r="F108" i="3"/>
  <c r="F94" i="2"/>
  <c r="F113" i="3" l="1"/>
  <c r="F123" i="3" s="1"/>
  <c r="F124" i="3" s="1"/>
  <c r="F126" i="4"/>
  <c r="F126" i="6"/>
  <c r="F113" i="1"/>
  <c r="F123" i="1" s="1"/>
  <c r="F124" i="1" s="1"/>
  <c r="H28" i="7" s="1"/>
  <c r="I28" i="7" s="1"/>
  <c r="F120" i="2"/>
  <c r="F122" i="2" s="1"/>
  <c r="F104" i="2"/>
  <c r="F105" i="2"/>
  <c r="F126" i="3" l="1"/>
  <c r="H30" i="7"/>
  <c r="I30" i="7" s="1"/>
  <c r="F126" i="1"/>
  <c r="F108" i="2"/>
  <c r="F111" i="2" l="1"/>
  <c r="F109" i="2"/>
  <c r="F113" i="2" l="1"/>
  <c r="F123" i="2" s="1"/>
  <c r="F124" i="2" s="1"/>
  <c r="H29" i="7" s="1"/>
  <c r="I29" i="7" s="1"/>
  <c r="I33" i="7" s="1"/>
  <c r="I34" i="7" s="1"/>
  <c r="F126" i="2" l="1"/>
</calcChain>
</file>

<file path=xl/sharedStrings.xml><?xml version="1.0" encoding="utf-8"?>
<sst xmlns="http://schemas.openxmlformats.org/spreadsheetml/2006/main" count="988" uniqueCount="174">
  <si>
    <t>CARGO: ALMOXARIFE</t>
  </si>
  <si>
    <t>A</t>
  </si>
  <si>
    <t>Data de apresentação da proposta (dia/mês/ano)</t>
  </si>
  <si>
    <t>B</t>
  </si>
  <si>
    <t>Município/UF:</t>
  </si>
  <si>
    <t>C</t>
  </si>
  <si>
    <t>Ano Acordo, Convenção ou Sentença Normativa em Dissídio</t>
  </si>
  <si>
    <t>D</t>
  </si>
  <si>
    <t>Nº de meses de execursão contratual</t>
  </si>
  <si>
    <t>12 Meses</t>
  </si>
  <si>
    <t xml:space="preserve">                                                   IDENTIFICAÇÃO DOS SERVIÇOS </t>
  </si>
  <si>
    <t>Unidade de Medida</t>
  </si>
  <si>
    <t>Posto</t>
  </si>
  <si>
    <t>Quantidade Total à Contratar (em função da unidade de medida)</t>
  </si>
  <si>
    <t>Dados complementares para composição dos custos referente à mão-de-obra</t>
  </si>
  <si>
    <t>Tipo de serviço (mesmo serviço com características distintas)</t>
  </si>
  <si>
    <t>Almoxarife</t>
  </si>
  <si>
    <t>Classificação Brasileira de Ocupações</t>
  </si>
  <si>
    <t>4141-05</t>
  </si>
  <si>
    <t>Salário Normativo da Categoria Profissional</t>
  </si>
  <si>
    <t>Categoria Profissional (vinculada à execução contratual)</t>
  </si>
  <si>
    <t>Data base da categoria (dia/mês/ano)</t>
  </si>
  <si>
    <r>
      <rPr>
        <sz val="12"/>
        <color indexed="8"/>
        <rFont val="Arial Narrow"/>
        <family val="2"/>
      </rPr>
      <t> </t>
    </r>
    <r>
      <rPr>
        <b/>
        <sz val="12"/>
        <color indexed="8"/>
        <rFont val="Arial Narrow"/>
        <family val="2"/>
      </rPr>
      <t>MÓDULO 1: COMPOSIÇÃO DA REMUNERAÇÃO</t>
    </r>
  </si>
  <si>
    <t>Composição da Remuneração</t>
  </si>
  <si>
    <t>%</t>
  </si>
  <si>
    <t>Valor (R$)</t>
  </si>
  <si>
    <t xml:space="preserve">Salário Base                                                                         </t>
  </si>
  <si>
    <t>Adicional  de periculosidade</t>
  </si>
  <si>
    <t>Adicional Noturno</t>
  </si>
  <si>
    <t>Adicional de Hora Noturna Reduzida</t>
  </si>
  <si>
    <t>E</t>
  </si>
  <si>
    <t>Hora noturna adicional</t>
  </si>
  <si>
    <t>TOTAL</t>
  </si>
  <si>
    <t>MÓDULO 2: ENCARGOS E BENEFÍCIOS ANUAIS, MENSAIS E DIÁRIOS</t>
  </si>
  <si>
    <t>2.1</t>
  </si>
  <si>
    <t>13º (décimo terceiro) Salário, Férias e Adicional de Férias</t>
  </si>
  <si>
    <t>13º (décimo terceiro) Salário</t>
  </si>
  <si>
    <t>Férias e Adicional de Férias</t>
  </si>
  <si>
    <t>2.2</t>
  </si>
  <si>
    <t> Encargos Previdenciários (GPS), Fundo de Garantia por Tempo de Serviço (FGTS) e outras contribuições.</t>
  </si>
  <si>
    <t xml:space="preserve">INSS </t>
  </si>
  <si>
    <t>Salário Educação</t>
  </si>
  <si>
    <t>SAT</t>
  </si>
  <si>
    <t>SESC ou SESI</t>
  </si>
  <si>
    <t>SENAI - SENAC</t>
  </si>
  <si>
    <t>F</t>
  </si>
  <si>
    <t>SEBRAE</t>
  </si>
  <si>
    <t>G</t>
  </si>
  <si>
    <t>INCRA</t>
  </si>
  <si>
    <t>H</t>
  </si>
  <si>
    <t>FGTS</t>
  </si>
  <si>
    <t>2.3</t>
  </si>
  <si>
    <t>Benefícios Mensais e Diários</t>
  </si>
  <si>
    <t>Custo c/ deslocamento funcionário</t>
  </si>
  <si>
    <t>Quadro Resumo do Módulo 2 - Encargos e Benefícios anuais, mensais e diários</t>
  </si>
  <si>
    <t>GPS, FGTS e outras contribuições</t>
  </si>
  <si>
    <t>MÓDULO 3 - PROVISÃO PARA RECISÃO</t>
  </si>
  <si>
    <t>Provisão Para Rescisão</t>
  </si>
  <si>
    <t>Aviso prévio indenizado</t>
  </si>
  <si>
    <t>Incidência do FGTS sobre aviso prévio indenizado</t>
  </si>
  <si>
    <t>Multa do FGTS e Contribuição Social sobre do aviso prévio indenizado</t>
  </si>
  <si>
    <t xml:space="preserve">Aviso prévio trabalhado  </t>
  </si>
  <si>
    <t>Incidência dos encargos do submódulo 2.2 sobre aviso prévio trabalhado</t>
  </si>
  <si>
    <t>Multa do FGTS e contribuição social sobre o aviso prévio trabalhado</t>
  </si>
  <si>
    <t>MÓDULO 4 - CUSTO DA REPOSIÇÃO DO PROFISSIONAL AUSENTE</t>
  </si>
  <si>
    <t>4.1</t>
  </si>
  <si>
    <t>Ausências Legais</t>
  </si>
  <si>
    <t>Férias 30 dias</t>
  </si>
  <si>
    <t>Licença paternidade/maternidade</t>
  </si>
  <si>
    <t>Ausência por acidente de trabalho</t>
  </si>
  <si>
    <t>Afastamento Maternidade</t>
  </si>
  <si>
    <t>Auxílio Doença</t>
  </si>
  <si>
    <t>4.2</t>
  </si>
  <si>
    <t>Intrajornada</t>
  </si>
  <si>
    <t>Intervalo para repouso ou alimentação</t>
  </si>
  <si>
    <t>Quadro Resumo do Módulo 4 - Custo de Reposição do Profissional Ausente</t>
  </si>
  <si>
    <t>Ausencias legais</t>
  </si>
  <si>
    <t>MÓDULO 5 - INSUMOS DIVERSOS</t>
  </si>
  <si>
    <t>Insumos Diversos</t>
  </si>
  <si>
    <t>Uniformes</t>
  </si>
  <si>
    <t>Materiais/Equipamentos</t>
  </si>
  <si>
    <t>Saúde do Trabalhador (PPRA/PCMSO e ASO)</t>
  </si>
  <si>
    <r>
      <rPr>
        <sz val="12"/>
        <rFont val="Arial Narrow"/>
        <family val="2"/>
      </rPr>
      <t> </t>
    </r>
    <r>
      <rPr>
        <b/>
        <sz val="12"/>
        <rFont val="Arial Narrow"/>
        <family val="2"/>
      </rPr>
      <t>MÓDULO 6 - CUSTOS INDIRETOS, TRIBUTOS E LUCRO</t>
    </r>
  </si>
  <si>
    <t>Custos Indiretos, Tributos e Lucro</t>
  </si>
  <si>
    <t>Custos Indiretos</t>
  </si>
  <si>
    <t>Lucro</t>
  </si>
  <si>
    <t>Tributos</t>
  </si>
  <si>
    <t>C1. Tributos Federais</t>
  </si>
  <si>
    <t>C1.1. PIS</t>
  </si>
  <si>
    <t>C1.2. COFINS</t>
  </si>
  <si>
    <t>C.2. Tributos Estaduais</t>
  </si>
  <si>
    <t>C.2.1. ISS</t>
  </si>
  <si>
    <t>C.3. Tributos Municipais (especificar)</t>
  </si>
  <si>
    <t xml:space="preserve">FATOR K </t>
  </si>
  <si>
    <t>QUADRO-RESUMO DO CUSTO POR EMPREGADO</t>
  </si>
  <si>
    <t>Mão-de-obra Vinculada à Execução Contratual 
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</si>
  <si>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</si>
  <si>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</si>
  <si>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</si>
  <si>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</si>
  <si>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</si>
  <si>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+C+ D + E)</t>
  </si>
  <si>
    <t>Módulo 6 – Custos indiretos, tributos e lucro</t>
  </si>
  <si>
    <t xml:space="preserve"> VALOR TOTAL DO POSTO DE ALMOXARIFE (1 POSTO)</t>
  </si>
  <si>
    <t>PLANILHA DE CUSTOS E FORMAÇÃO DE PREÇOS - GRUPO 5 - ITEM 1</t>
  </si>
  <si>
    <t>Nossa Senhora da Glória/SE</t>
  </si>
  <si>
    <t>CARGO: AUXILIAR DE CAMPO</t>
  </si>
  <si>
    <t>Auxiluar de Campo</t>
  </si>
  <si>
    <t>6210-05</t>
  </si>
  <si>
    <t>Trabalhadores vinculados ao SEAC</t>
  </si>
  <si>
    <t>Adicional  de insalubridade</t>
  </si>
  <si>
    <t>Materiais/Equipamentos (EPI's)</t>
  </si>
  <si>
    <t xml:space="preserve"> VALOR TOTAL DO POSTO DE AUXILIAR DE CAMPO (1 POSTO)</t>
  </si>
  <si>
    <t>PLANILHA DE CUSTOS E FORMAÇÃO DE PREÇOS - GRUPO 5 - ITEM 2</t>
  </si>
  <si>
    <t>CARGO: CONTÍNUO</t>
  </si>
  <si>
    <t>Contínuo</t>
  </si>
  <si>
    <t>4122-05</t>
  </si>
  <si>
    <t xml:space="preserve"> VALOR TOTAL DO POSTO DE CONTÍNUO (1 POSTO)</t>
  </si>
  <si>
    <t>PLANILHA DE CUSTOS E FORMAÇÃO DE PREÇOS - GRUPO 5 - ITEM 3</t>
  </si>
  <si>
    <t>]</t>
  </si>
  <si>
    <t>CARGO: MOTORISTA DE ÔNIBUS RODOVIÁRIO</t>
  </si>
  <si>
    <t>Motorista de Ônibus Rodoviário</t>
  </si>
  <si>
    <t>7824-05</t>
  </si>
  <si>
    <t>Materiais/Equipamentos  (EPI's)</t>
  </si>
  <si>
    <t xml:space="preserve"> VALOR TOTAL DO POSTO DE MOTORISTA DE ÔNIBUS RODOVIÁRIO (1 POSTO)</t>
  </si>
  <si>
    <t xml:space="preserve"> VALOR TOTAL DO POSTO DE MOTORISTA DE ÔNIBUS RODOVIÁRIO (2 POSTOS)</t>
  </si>
  <si>
    <t>PLANILHA DE CUSTOS E FORMAÇÃO DE PREÇOS - GRUPO 5 - ITEM 4</t>
  </si>
  <si>
    <t>CARGO: PEDREIRO</t>
  </si>
  <si>
    <t>Pedreiro</t>
  </si>
  <si>
    <t>7152-10</t>
  </si>
  <si>
    <t xml:space="preserve"> VALOR TOTAL DO POSTO DE PEDREIRO (1 POSTO)</t>
  </si>
  <si>
    <t>PLANILHA DE CUSTOS E FORMAÇÃO DE PREÇOS - GRUPO 5 - ITEM 6</t>
  </si>
  <si>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MÓDULO 1: COMPOSIÇÃO DA REMUNERAÇÃO</t>
    </r>
  </si>
  <si>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MÓDULO 6 - CUSTOS INDIRETOS, TRIBUTOS E LUCRO</t>
    </r>
  </si>
  <si>
    <t>SE000032/2020</t>
  </si>
  <si>
    <t>SE000153/2019</t>
  </si>
  <si>
    <r>
      <t>Ticket alimentação (R$ 22,21 x 26 dias) = R$ 577,50/(</t>
    </r>
    <r>
      <rPr>
        <sz val="10"/>
        <color rgb="FFFF0000"/>
        <rFont val="Arial Narrow"/>
        <family val="2"/>
      </rPr>
      <t>Cláusula 11ª CCT 2019/2020)</t>
    </r>
  </si>
  <si>
    <t>Auxílio alimentação (R$ 12,50 - 10%) = R$ 11,25 x 21,08) (Cláusula 09ª CCT 2020)</t>
  </si>
  <si>
    <t>Nossa Senhora da Glória/SE, ____ de ___________ de 20____</t>
  </si>
  <si>
    <t xml:space="preserve"> VALOR TOTAL DO POSTO DE CONTÍNUO (2 POSTOS)</t>
  </si>
  <si>
    <t>Auxiliar de Campo</t>
  </si>
  <si>
    <t>Motorista</t>
  </si>
  <si>
    <t>CATSER</t>
  </si>
  <si>
    <t>ITEM</t>
  </si>
  <si>
    <t>DESCRIÇÃO DO SERVIÇO</t>
  </si>
  <si>
    <t>UNIDADE DE FORNECIMENTO</t>
  </si>
  <si>
    <t>QUANTIDADE</t>
  </si>
  <si>
    <t>VALOR UNITÁRIO ESTIMADO (R$)</t>
  </si>
  <si>
    <t>VALOR TOTAL ESTIMADO (R$)</t>
  </si>
  <si>
    <t>SETOR BENEFICIADO</t>
  </si>
  <si>
    <t>GADM</t>
  </si>
  <si>
    <t>GEN</t>
  </si>
  <si>
    <t>GADM/GEN/DG</t>
  </si>
  <si>
    <t>Benefício Social ao Trabalhador (Cláusula 14ª)</t>
  </si>
  <si>
    <t>Benefício Assistencial Familiar (Cláusula 13ª)</t>
  </si>
  <si>
    <t>06/01/2021</t>
  </si>
  <si>
    <t>VR CONSTRUÇÕES E SERVIÇOS EIRELI - EPP</t>
  </si>
  <si>
    <t>CNPJ Nº: 25.452.166/0001-70</t>
  </si>
  <si>
    <t>AV. DOUTOR CLÁUDIO JOSÉ GUEIROS LEITE, Nº 6768, LOJA 15, NOSSA SENHORA DO Ó - PAULISTA/PE - CEP: 53.429-000.</t>
  </si>
  <si>
    <t>FONE: (81) 3011-1410 / 98251-6120 - E-MAIL: licitacao@vrservicos.srv.br - BANCO: CEF - AG: 0944 - OP: 003 - C/C: 3248-1</t>
  </si>
  <si>
    <t>AO</t>
  </si>
  <si>
    <t>QUADRO RESUMO</t>
  </si>
  <si>
    <t>VALOR TOTAL MENSAL R$</t>
  </si>
  <si>
    <t>VALOR TOTAL R$</t>
  </si>
  <si>
    <t>INSTITUTO FEDERAL DE SERGIPE – IFS</t>
  </si>
  <si>
    <t>PROCESSO ADMINISTRATIVO Nº 23464.000238/2020-35</t>
  </si>
  <si>
    <t>DISPENSA DE LICITAÇÃO Nº 022/2020</t>
  </si>
  <si>
    <t>PRAZO DE ENTREGA E EXECUÇÃO: será de acordo com o termo de referência, a contar da data da ordem de fornecimento acompanhada da competente nota de empenho, de acordo com as necessidades da Administração.</t>
  </si>
  <si>
    <t>VALIDADE DA PROPOSTA: O Prazo de Validade desta Proposta é de 60 (sessenta) dias corridos, contados a partir da data da abertura deste Certame.</t>
  </si>
  <si>
    <t>DECLARO:
1) que estão incluídas nesta proposta comercial, as despesas com todos os impostos, taxas, encargos sociais, encargos fiscais, desembaraço aduaneiro, encargos previdenciários e quaisquer outras despesas que incidam ou venham a incidir sobre o objeto da licitação.</t>
  </si>
  <si>
    <t>2) que estou de acordo com todas as normas e condições deste Edital e seus anexos.</t>
  </si>
  <si>
    <t>A proposta foi elaborada através da CONVENÇÃO COLETIVA DE TRABALHO SE000032/2020.</t>
  </si>
  <si>
    <t>OBJETO: CONTRATAÇÃO DE SERVIÇOS DE APOIO ADMINISTRATIVO, CONFORME CONDIÇÕES, QUANTIDADES E EXIGÊNCIAS ESTABELECIDAS NESTE INSTRUMENTO.</t>
  </si>
  <si>
    <t>Paulista/PE, 06 de janeiro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</si>
</sst>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 &quot;* #,##0.00_-;&quot;-R$ &quot;* #,##0.00_-;_-&quot;R$ &quot;* \-??_-;_-@_-"/>
    <numFmt numFmtId="166" formatCode="_-* #,##0.00_-;\-* #,##0.00_-;_-* \-??_-;_-@_-"/>
    <numFmt numFmtId="167" formatCode="_(* #,##0.00_);_(* \(#,##0.00\);_(* \-??_);_(@_)"/>
    <numFmt numFmtId="168" formatCode="_-* #,##0.0000_-;\-* #,##0.0000_-;_-* \-????_-;_-@_-"/>
    <numFmt numFmtId="169" formatCode="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b/>
      <u/>
      <sz val="13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2"/>
      <color indexed="10"/>
      <name val="Arial Narrow"/>
      <family val="2"/>
    </font>
    <font>
      <i/>
      <sz val="12"/>
      <name val="Arial Narrow"/>
      <family val="2"/>
    </font>
    <font>
      <sz val="11.5"/>
      <name val="Vrinda"/>
      <family val="2"/>
    </font>
    <font>
      <b/>
      <u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63"/>
        <bgColor indexed="59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26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4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10" fontId="7" fillId="0" borderId="9" xfId="0" applyNumberFormat="1" applyFont="1" applyBorder="1" applyAlignment="1">
      <alignment horizontal="right" vertical="center" wrapText="1"/>
    </xf>
    <xf numFmtId="43" fontId="7" fillId="0" borderId="10" xfId="1" applyFont="1" applyFill="1" applyBorder="1" applyAlignment="1" applyProtection="1">
      <alignment vertical="center" wrapText="1"/>
    </xf>
    <xf numFmtId="0" fontId="7" fillId="4" borderId="13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4" xfId="0" applyNumberFormat="1" applyFont="1" applyFill="1" applyBorder="1" applyAlignment="1">
      <alignment horizontal="right" vertical="center" wrapText="1"/>
    </xf>
    <xf numFmtId="164" fontId="8" fillId="4" borderId="15" xfId="2" applyFont="1" applyFill="1" applyBorder="1" applyAlignment="1" applyProtection="1">
      <alignment vertical="center" wrapText="1"/>
    </xf>
    <xf numFmtId="0" fontId="10" fillId="2" borderId="0" xfId="0" applyFont="1" applyFill="1" applyBorder="1"/>
    <xf numFmtId="165" fontId="2" fillId="0" borderId="0" xfId="0" applyNumberFormat="1" applyFont="1"/>
    <xf numFmtId="0" fontId="8" fillId="4" borderId="1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10" fontId="7" fillId="0" borderId="9" xfId="0" applyNumberFormat="1" applyFont="1" applyBorder="1" applyAlignment="1">
      <alignment vertical="center" wrapText="1"/>
    </xf>
    <xf numFmtId="2" fontId="7" fillId="0" borderId="10" xfId="2" applyNumberFormat="1" applyFont="1" applyFill="1" applyBorder="1" applyAlignment="1" applyProtection="1">
      <alignment vertical="center" wrapText="1"/>
    </xf>
    <xf numFmtId="164" fontId="2" fillId="0" borderId="0" xfId="2" applyFont="1" applyFill="1" applyBorder="1" applyAlignment="1" applyProtection="1"/>
    <xf numFmtId="0" fontId="7" fillId="2" borderId="12" xfId="0" applyFont="1" applyFill="1" applyBorder="1" applyAlignment="1">
      <alignment vertical="center" wrapText="1"/>
    </xf>
    <xf numFmtId="10" fontId="7" fillId="2" borderId="9" xfId="0" applyNumberFormat="1" applyFont="1" applyFill="1" applyBorder="1" applyAlignment="1">
      <alignment vertical="center" wrapText="1"/>
    </xf>
    <xf numFmtId="166" fontId="2" fillId="0" borderId="0" xfId="0" applyNumberFormat="1" applyFont="1"/>
    <xf numFmtId="10" fontId="8" fillId="4" borderId="21" xfId="0" applyNumberFormat="1" applyFont="1" applyFill="1" applyBorder="1" applyAlignment="1">
      <alignment vertical="center" wrapText="1"/>
    </xf>
    <xf numFmtId="164" fontId="8" fillId="4" borderId="15" xfId="2" applyFont="1" applyFill="1" applyBorder="1" applyAlignment="1" applyProtection="1">
      <alignment horizontal="center" vertical="top" wrapText="1"/>
    </xf>
    <xf numFmtId="0" fontId="7" fillId="2" borderId="21" xfId="0" applyFont="1" applyFill="1" applyBorder="1" applyAlignment="1">
      <alignment vertical="center" wrapText="1"/>
    </xf>
    <xf numFmtId="43" fontId="7" fillId="0" borderId="10" xfId="1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164" fontId="7" fillId="0" borderId="10" xfId="2" applyFont="1" applyFill="1" applyBorder="1" applyAlignment="1" applyProtection="1">
      <alignment horizontal="center" vertical="top" wrapText="1"/>
    </xf>
    <xf numFmtId="10" fontId="8" fillId="4" borderId="9" xfId="0" applyNumberFormat="1" applyFont="1" applyFill="1" applyBorder="1" applyAlignment="1">
      <alignment horizontal="right" vertical="top" wrapText="1"/>
    </xf>
    <xf numFmtId="164" fontId="8" fillId="4" borderId="10" xfId="2" applyFont="1" applyFill="1" applyBorder="1" applyAlignment="1" applyProtection="1">
      <alignment horizontal="center" vertical="top" wrapText="1"/>
    </xf>
    <xf numFmtId="0" fontId="7" fillId="0" borderId="9" xfId="0" applyFont="1" applyBorder="1" applyAlignment="1">
      <alignment horizontal="right" wrapText="1"/>
    </xf>
    <xf numFmtId="43" fontId="11" fillId="0" borderId="10" xfId="1" applyFont="1" applyFill="1" applyBorder="1" applyAlignment="1" applyProtection="1">
      <alignment vertical="center" wrapText="1"/>
    </xf>
    <xf numFmtId="0" fontId="7" fillId="4" borderId="22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right" vertical="top" wrapText="1"/>
    </xf>
    <xf numFmtId="0" fontId="8" fillId="4" borderId="21" xfId="0" applyFont="1" applyFill="1" applyBorder="1" applyAlignment="1">
      <alignment vertical="top" wrapText="1"/>
    </xf>
    <xf numFmtId="0" fontId="8" fillId="4" borderId="24" xfId="0" applyFont="1" applyFill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10" fontId="8" fillId="4" borderId="21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2" fontId="7" fillId="0" borderId="10" xfId="2" applyNumberFormat="1" applyFont="1" applyFill="1" applyBorder="1" applyAlignment="1" applyProtection="1">
      <alignment vertical="top" wrapText="1"/>
    </xf>
    <xf numFmtId="10" fontId="8" fillId="4" borderId="9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left" vertical="center" wrapText="1"/>
    </xf>
    <xf numFmtId="10" fontId="7" fillId="0" borderId="9" xfId="0" applyNumberFormat="1" applyFont="1" applyBorder="1" applyAlignment="1">
      <alignment vertical="top" wrapText="1"/>
    </xf>
    <xf numFmtId="167" fontId="7" fillId="0" borderId="10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top" wrapText="1"/>
    </xf>
    <xf numFmtId="168" fontId="2" fillId="0" borderId="0" xfId="0" applyNumberFormat="1" applyFont="1"/>
    <xf numFmtId="10" fontId="2" fillId="0" borderId="0" xfId="0" applyNumberFormat="1" applyFont="1"/>
    <xf numFmtId="10" fontId="8" fillId="4" borderId="9" xfId="0" applyNumberFormat="1" applyFont="1" applyFill="1" applyBorder="1" applyAlignment="1">
      <alignment vertical="top" wrapText="1"/>
    </xf>
    <xf numFmtId="164" fontId="8" fillId="4" borderId="10" xfId="2" applyFont="1" applyFill="1" applyBorder="1" applyAlignment="1" applyProtection="1">
      <alignment horizontal="left" vertical="top"/>
    </xf>
    <xf numFmtId="10" fontId="12" fillId="2" borderId="26" xfId="3" applyNumberFormat="1" applyFont="1" applyFill="1" applyBorder="1" applyAlignment="1" applyProtection="1"/>
    <xf numFmtId="0" fontId="12" fillId="2" borderId="26" xfId="0" applyFont="1" applyFill="1" applyBorder="1" applyAlignment="1">
      <alignment horizontal="right"/>
    </xf>
    <xf numFmtId="169" fontId="7" fillId="2" borderId="28" xfId="0" applyNumberFormat="1" applyFont="1" applyFill="1" applyBorder="1" applyAlignment="1">
      <alignment horizontal="center"/>
    </xf>
    <xf numFmtId="0" fontId="7" fillId="2" borderId="29" xfId="0" applyFont="1" applyFill="1" applyBorder="1" applyAlignment="1"/>
    <xf numFmtId="0" fontId="7" fillId="4" borderId="8" xfId="0" applyFont="1" applyFill="1" applyBorder="1" applyAlignment="1">
      <alignment wrapText="1"/>
    </xf>
    <xf numFmtId="43" fontId="8" fillId="4" borderId="10" xfId="1" applyFont="1" applyFill="1" applyBorder="1" applyAlignment="1" applyProtection="1">
      <alignment horizontal="center" vertical="top" wrapText="1"/>
    </xf>
    <xf numFmtId="43" fontId="7" fillId="0" borderId="10" xfId="1" applyFont="1" applyFill="1" applyBorder="1" applyAlignment="1" applyProtection="1">
      <alignment horizontal="center" vertical="center" wrapText="1"/>
    </xf>
    <xf numFmtId="43" fontId="8" fillId="4" borderId="10" xfId="1" applyFont="1" applyFill="1" applyBorder="1" applyAlignment="1" applyProtection="1">
      <alignment horizontal="center" vertical="top"/>
    </xf>
    <xf numFmtId="0" fontId="7" fillId="5" borderId="22" xfId="0" applyFont="1" applyFill="1" applyBorder="1" applyAlignment="1">
      <alignment horizontal="justify"/>
    </xf>
    <xf numFmtId="0" fontId="7" fillId="5" borderId="30" xfId="0" applyFont="1" applyFill="1" applyBorder="1"/>
    <xf numFmtId="0" fontId="7" fillId="5" borderId="31" xfId="0" applyFont="1" applyFill="1" applyBorder="1" applyAlignment="1">
      <alignment horizontal="center" vertical="top"/>
    </xf>
    <xf numFmtId="0" fontId="13" fillId="0" borderId="0" xfId="0" applyFont="1"/>
    <xf numFmtId="43" fontId="8" fillId="4" borderId="33" xfId="1" applyFont="1" applyFill="1" applyBorder="1" applyAlignment="1" applyProtection="1">
      <alignment vertical="center"/>
    </xf>
    <xf numFmtId="165" fontId="13" fillId="0" borderId="0" xfId="0" applyNumberFormat="1" applyFont="1"/>
    <xf numFmtId="0" fontId="7" fillId="5" borderId="34" xfId="0" applyFont="1" applyFill="1" applyBorder="1" applyAlignment="1">
      <alignment horizontal="justify"/>
    </xf>
    <xf numFmtId="0" fontId="7" fillId="5" borderId="35" xfId="0" applyFont="1" applyFill="1" applyBorder="1"/>
    <xf numFmtId="0" fontId="7" fillId="5" borderId="36" xfId="0" applyFont="1" applyFill="1" applyBorder="1"/>
    <xf numFmtId="166" fontId="13" fillId="0" borderId="0" xfId="0" applyNumberFormat="1" applyFont="1"/>
    <xf numFmtId="0" fontId="8" fillId="0" borderId="0" xfId="0" applyFont="1" applyBorder="1" applyAlignment="1">
      <alignment horizontal="center" vertical="center"/>
    </xf>
    <xf numFmtId="164" fontId="13" fillId="0" borderId="0" xfId="2" applyFont="1" applyFill="1" applyBorder="1" applyAlignment="1" applyProtection="1"/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43" fontId="7" fillId="7" borderId="10" xfId="1" applyFont="1" applyFill="1" applyBorder="1" applyAlignment="1" applyProtection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right" vertical="top" wrapText="1"/>
    </xf>
    <xf numFmtId="0" fontId="0" fillId="0" borderId="37" xfId="0" applyBorder="1" applyAlignment="1">
      <alignment horizontal="center"/>
    </xf>
    <xf numFmtId="164" fontId="0" fillId="0" borderId="37" xfId="2" applyFont="1" applyBorder="1"/>
    <xf numFmtId="164" fontId="15" fillId="0" borderId="37" xfId="0" applyNumberFormat="1" applyFont="1" applyBorder="1"/>
    <xf numFmtId="44" fontId="15" fillId="0" borderId="37" xfId="0" applyNumberFormat="1" applyFont="1" applyBorder="1"/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164" fontId="17" fillId="0" borderId="0" xfId="2" applyFont="1" applyFill="1"/>
    <xf numFmtId="164" fontId="17" fillId="0" borderId="0" xfId="0" applyNumberFormat="1" applyFont="1"/>
    <xf numFmtId="164" fontId="17" fillId="0" borderId="0" xfId="2" applyFont="1"/>
    <xf numFmtId="0" fontId="18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15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5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 vertical="top"/>
    </xf>
    <xf numFmtId="14" fontId="7" fillId="6" borderId="15" xfId="0" applyNumberFormat="1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8" fillId="4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center" wrapText="1"/>
    </xf>
    <xf numFmtId="49" fontId="8" fillId="0" borderId="10" xfId="1" applyNumberFormat="1" applyFont="1" applyFill="1" applyBorder="1" applyAlignment="1" applyProtection="1">
      <alignment horizontal="center" vertical="center"/>
    </xf>
    <xf numFmtId="164" fontId="8" fillId="7" borderId="10" xfId="2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top" wrapText="1"/>
    </xf>
    <xf numFmtId="0" fontId="8" fillId="4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8" fillId="4" borderId="21" xfId="0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350520</xdr:colOff>
      <xdr:row>8</xdr:row>
      <xdr:rowOff>38100</xdr:rowOff>
    </xdr:to>
    <xdr:pic>
      <xdr:nvPicPr>
        <xdr:cNvPr id="2" name="Imagem 1" descr="C:\Users\VR\Desktop\Diversos\VR - TAPETE.jpg">
          <a:extLst>
            <a:ext uri="{FF2B5EF4-FFF2-40B4-BE49-F238E27FC236}">
              <a16:creationId xmlns:a16="http://schemas.microsoft.com/office/drawing/2014/main" id="{3CAE1DA0-0D4F-4FE4-A76B-657CDB3B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398520" cy="1501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46</xdr:row>
      <xdr:rowOff>15240</xdr:rowOff>
    </xdr:from>
    <xdr:to>
      <xdr:col>8</xdr:col>
      <xdr:colOff>76200</xdr:colOff>
      <xdr:row>55</xdr:row>
      <xdr:rowOff>68580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7A93AE-6C9B-43AA-8EA2-EE9862CE524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0800" y="9547860"/>
          <a:ext cx="3413760" cy="1668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E25AC1F8-F51E-470F-A965-D50811329CF6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t" anchorCtr="0"/>
        <a:lstStyle/>
        <a:p>
          <a:pPr algn="ctr"/>
          <a:r>
            <a:rPr lang="zh-CN" altLang="en-US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r>
            <a:rPr lang="zh-CN" altLang="pt-BR" sz="1200"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 rtl="0"/>
          <a:endParaRPr lang="zh-CN" altLang="en-US">
            <a:solidFill>
              <a:srgbClr val="000000"/>
            </a:solidFill>
            <a:latin typeface="Calibri" panose="020F0502020204030204" charset="0"/>
            <a:ea typeface="Calibri" panose="020F0502020204030204" charset="0"/>
            <a:cs typeface="Calibri" panose="020F0502020204030204" charset="0"/>
            <a:sym typeface="Calibri" panose="020F0502020204030204" charset="0"/>
          </a:endParaRP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21F5F91C-AEA1-40FC-BFCC-767D48C80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929640</xdr:colOff>
      <xdr:row>1</xdr:row>
      <xdr:rowOff>121920</xdr:rowOff>
    </xdr:from>
    <xdr:to>
      <xdr:col>5</xdr:col>
      <xdr:colOff>1910715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6AD519DD-F330-41BD-A780-D898DFB7C3C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08520" y="312420"/>
          <a:ext cx="965835" cy="953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7E97EDEF-FFB2-4138-A2A2-AD11BDEAA85C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t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r>
            <a:rPr lang="zh-CN" altLang="pt-BR" sz="1200"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EA54B1F-29A6-49A5-8A95-BF3A4874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944880</xdr:colOff>
      <xdr:row>1</xdr:row>
      <xdr:rowOff>106680</xdr:rowOff>
    </xdr:from>
    <xdr:to>
      <xdr:col>5</xdr:col>
      <xdr:colOff>1925955</xdr:colOff>
      <xdr:row>6</xdr:row>
      <xdr:rowOff>146050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A3C8BA06-FB8C-4981-B8D3-8822941869F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223760" y="297180"/>
          <a:ext cx="965835" cy="953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9F3CC898-0D8B-4DCF-B4EC-F784722BE165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rtl="0"/>
          <a:r>
            <a:rPr lang="zh-CN" altLang="pt-BR" sz="1100">
              <a:effectLst/>
              <a:latin typeface="+mn-lt"/>
              <a:ea typeface="+mn-ea"/>
              <a:cs typeface="+mn-cs"/>
            </a:rPr>
            <a:t> </a:t>
          </a:r>
          <a:endParaRPr lang="pt-BR">
            <a:effectLst/>
          </a:endParaRPr>
        </a:p>
        <a:p>
          <a:pPr algn="l" rtl="0"/>
          <a:r>
            <a:rPr lang="zh-CN" altLang="en-US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68B41B73-D88A-428B-A938-91A14CD1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1</xdr:row>
      <xdr:rowOff>121920</xdr:rowOff>
    </xdr:from>
    <xdr:to>
      <xdr:col>5</xdr:col>
      <xdr:colOff>1895475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F8169AF8-0682-4CEA-A468-51B568B5591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193280" y="312420"/>
          <a:ext cx="965835" cy="953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EC1D23C3-8BB5-471E-87A6-C5B31D8410CE}"/>
            </a:ext>
          </a:extLst>
        </xdr:cNvPr>
        <xdr:cNvSpPr txBox="1"/>
      </xdr:nvSpPr>
      <xdr:spPr>
        <a:xfrm>
          <a:off x="1612900" y="443865"/>
          <a:ext cx="5338445" cy="10433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83820</xdr:rowOff>
    </xdr:from>
    <xdr:to>
      <xdr:col>3</xdr:col>
      <xdr:colOff>655320</xdr:colOff>
      <xdr:row>7</xdr:row>
      <xdr:rowOff>129540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5CC6FE67-D2E8-4310-BD4D-2E3CFA51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4320"/>
          <a:ext cx="9601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899160</xdr:colOff>
      <xdr:row>1</xdr:row>
      <xdr:rowOff>129540</xdr:rowOff>
    </xdr:from>
    <xdr:to>
      <xdr:col>5</xdr:col>
      <xdr:colOff>1880235</xdr:colOff>
      <xdr:row>7</xdr:row>
      <xdr:rowOff>8890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7FBA1536-0519-4A24-AABD-33FF960CFC0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178040" y="320040"/>
          <a:ext cx="965835" cy="953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812800</xdr:colOff>
      <xdr:row>2</xdr:row>
      <xdr:rowOff>78105</xdr:rowOff>
    </xdr:from>
    <xdr:to>
      <xdr:col>5</xdr:col>
      <xdr:colOff>672465</xdr:colOff>
      <xdr:row>8</xdr:row>
      <xdr:rowOff>46985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0DD99746-CE61-43E2-957A-E9A5057835FD}"/>
            </a:ext>
          </a:extLst>
        </xdr:cNvPr>
        <xdr:cNvSpPr txBox="1"/>
      </xdr:nvSpPr>
      <xdr:spPr>
        <a:xfrm>
          <a:off x="1612900" y="451485"/>
          <a:ext cx="5338445" cy="1066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0160" tIns="20160" rIns="20160" bIns="20160" anchor="ctr" anchorCtr="0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SERVIÇO PÚBLICO FEDERAL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MINISTÉRIO DA EDUCAÇÃO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>
              <a:effectLst/>
              <a:latin typeface="Arial Narrow" panose="020B0606020202030204" pitchFamily="34" charset="0"/>
              <a:ea typeface="+mn-ea"/>
              <a:cs typeface="+mn-cs"/>
            </a:rPr>
            <a:t>SECRETARIA DE EDUCAÇÃO PROFISSIONAL E TECNOLÓGICA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ctr"/>
          <a:r>
            <a:rPr lang="pt-BR" sz="1200" b="1">
              <a:effectLst/>
              <a:latin typeface="Arial Narrow" panose="020B0606020202030204" pitchFamily="34" charset="0"/>
              <a:ea typeface="+mn-ea"/>
              <a:cs typeface="+mn-cs"/>
            </a:rPr>
            <a:t>INSTITUTO FEDERAL DE SERGIPE – IFS</a:t>
          </a:r>
          <a:endParaRPr lang="pt-BR" sz="1200">
            <a:effectLst/>
            <a:latin typeface="Arial Narrow" panose="020B0606020202030204" pitchFamily="34" charset="0"/>
          </a:endParaRPr>
        </a:p>
        <a:p>
          <a:pPr algn="l" rtl="0"/>
          <a:r>
            <a:rPr lang="zh-CN" altLang="en-US">
              <a:solidFill>
                <a:srgbClr val="000000"/>
              </a:solidFill>
              <a:latin typeface="Calibri" panose="020F0502020204030204" charset="0"/>
              <a:ea typeface="Calibri" panose="020F0502020204030204" charset="0"/>
              <a:cs typeface="Calibri" panose="020F0502020204030204" charset="0"/>
              <a:sym typeface="Calibri" panose="020F0502020204030204" charset="0"/>
            </a:rPr>
            <a:t> </a:t>
          </a:r>
        </a:p>
      </xdr:txBody>
    </xdr:sp>
    <xdr:clientData/>
  </xdr:twoCellAnchor>
  <xdr:twoCellAnchor>
    <xdr:from>
      <xdr:col>2</xdr:col>
      <xdr:colOff>243840</xdr:colOff>
      <xdr:row>1</xdr:row>
      <xdr:rowOff>76200</xdr:rowOff>
    </xdr:from>
    <xdr:to>
      <xdr:col>3</xdr:col>
      <xdr:colOff>655320</xdr:colOff>
      <xdr:row>7</xdr:row>
      <xdr:rowOff>114300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79C57E47-F5EC-4605-A013-E4D79771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9601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1</xdr:row>
      <xdr:rowOff>121920</xdr:rowOff>
    </xdr:from>
    <xdr:to>
      <xdr:col>5</xdr:col>
      <xdr:colOff>1910715</xdr:colOff>
      <xdr:row>6</xdr:row>
      <xdr:rowOff>161290</xdr:rowOff>
    </xdr:to>
    <xdr:pic>
      <xdr:nvPicPr>
        <xdr:cNvPr id="4" name="Imagem 3" descr="Brasão da República.jpg">
          <a:extLst>
            <a:ext uri="{FF2B5EF4-FFF2-40B4-BE49-F238E27FC236}">
              <a16:creationId xmlns:a16="http://schemas.microsoft.com/office/drawing/2014/main" id="{7F353928-CDD3-4849-AE92-EEF3AFA5C41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193280" y="312420"/>
          <a:ext cx="981075" cy="953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dreia/Desktop/IFS/Apoio%20Administrativo/Planilhas%20Forma&#231;&#227;o%20de%20Cus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oxarife"/>
      <sheetName val="Uniforme e EPI"/>
      <sheetName val="Encargos Sociais e Benefícios"/>
      <sheetName val="RESUMO V. M. SERVIÇOS"/>
      <sheetName val="RESUMO POR GRUPO"/>
      <sheetName val="G1 ITEM 2 12x36 Noturno"/>
      <sheetName val="Aux.Almoxarife"/>
      <sheetName val="Auxiliar de Campo"/>
      <sheetName val="Aux. de Cozinha"/>
      <sheetName val="Aux.Manut.Predial"/>
      <sheetName val="Ajud.Pedreiro"/>
      <sheetName val="Aux.Dentista"/>
      <sheetName val="Aux.Serv.Operacionais"/>
      <sheetName val="Bombeiro Hidrául."/>
      <sheetName val="Carpinteiro"/>
      <sheetName val="Contínuo"/>
      <sheetName val="Copeira"/>
      <sheetName val="Cozinheiro"/>
      <sheetName val="Eletricista"/>
      <sheetName val="Orçamentista"/>
      <sheetName val="Repórter Fotográfico"/>
      <sheetName val="Garçom"/>
      <sheetName val="Jardineiro"/>
      <sheetName val="Lavador de Carros"/>
      <sheetName val="Motorista"/>
      <sheetName val="Op. de Máq. Xerox"/>
      <sheetName val="Operador de Áudio,Som,TV"/>
      <sheetName val="Motorista de carro de passeio"/>
      <sheetName val="Pedreiro"/>
      <sheetName val="Pintor"/>
      <sheetName val="Recepcionista"/>
      <sheetName val="Revisor de Texto"/>
      <sheetName val="Assistente de Museus"/>
      <sheetName val="Técnico em Inform. Nível I"/>
      <sheetName val="Telefonista"/>
      <sheetName val="Operador de Trator Agríc"/>
      <sheetName val="Vaqueiro"/>
      <sheetName val="Designe Gráfico"/>
      <sheetName val="Web Designe"/>
      <sheetName val="Relações Públicas"/>
      <sheetName val="Planilha41"/>
      <sheetName val="Planilha42"/>
    </sheetNames>
    <sheetDataSet>
      <sheetData sheetId="0" refreshError="1"/>
      <sheetData sheetId="1" refreshError="1"/>
      <sheetData sheetId="2" refreshError="1">
        <row r="17">
          <cell r="C17">
            <v>8.3299999999999999E-2</v>
          </cell>
        </row>
        <row r="18">
          <cell r="C18">
            <v>0.121</v>
          </cell>
        </row>
        <row r="19">
          <cell r="C19">
            <v>0.20429999999999998</v>
          </cell>
        </row>
        <row r="21">
          <cell r="C21">
            <v>0.2</v>
          </cell>
        </row>
        <row r="22">
          <cell r="C22">
            <v>2.5000000000000001E-2</v>
          </cell>
        </row>
        <row r="24">
          <cell r="C24">
            <v>1.5015000000000001E-2</v>
          </cell>
        </row>
        <row r="25">
          <cell r="C25">
            <v>0.01</v>
          </cell>
        </row>
        <row r="26">
          <cell r="C26">
            <v>6.0000000000000001E-3</v>
          </cell>
        </row>
        <row r="27">
          <cell r="C27">
            <v>2E-3</v>
          </cell>
        </row>
        <row r="28">
          <cell r="C28">
            <v>0.08</v>
          </cell>
        </row>
        <row r="29">
          <cell r="C29">
            <v>0.36801500000000004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56"/>
  <sheetViews>
    <sheetView zoomScaleNormal="100" workbookViewId="0">
      <selection activeCell="H32" sqref="H32"/>
    </sheetView>
  </sheetViews>
  <sheetFormatPr defaultRowHeight="15"/>
  <cols>
    <col min="6" max="6" width="15.42578125" customWidth="1"/>
    <col min="7" max="7" width="12.7109375" customWidth="1"/>
    <col min="8" max="8" width="13.85546875" customWidth="1"/>
    <col min="9" max="9" width="17" customWidth="1"/>
    <col min="11" max="11" width="15.28515625" customWidth="1"/>
  </cols>
  <sheetData>
    <row r="10" spans="1:11" s="116" customFormat="1">
      <c r="A10" s="130" t="s">
        <v>156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1" s="116" customFormat="1">
      <c r="A11" s="130" t="s">
        <v>157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spans="1:11" s="116" customFormat="1">
      <c r="A12" s="126" t="s">
        <v>158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11" s="116" customFormat="1">
      <c r="A13" s="126" t="s">
        <v>159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s="116" customFormat="1"/>
    <row r="15" spans="1:11" s="116" customFormat="1">
      <c r="A15" s="125" t="s">
        <v>160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s="116" customFormat="1">
      <c r="A16" s="125" t="s">
        <v>164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s="116" customFormat="1"/>
    <row r="18" spans="1:11" s="116" customFormat="1">
      <c r="A18" s="125" t="s">
        <v>166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s="116" customFormat="1">
      <c r="A19" s="125" t="s">
        <v>165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s="116" customFormat="1"/>
    <row r="21" spans="1:11" s="116" customFormat="1" ht="29.45" customHeight="1">
      <c r="A21" s="124" t="s">
        <v>172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3" spans="1:11">
      <c r="A23" s="127" t="s">
        <v>161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133" t="s">
        <v>143</v>
      </c>
      <c r="B24" s="133" t="s">
        <v>144</v>
      </c>
      <c r="C24" s="133"/>
      <c r="D24" s="133"/>
      <c r="E24" s="133"/>
      <c r="F24" s="133" t="s">
        <v>145</v>
      </c>
      <c r="G24" s="133" t="s">
        <v>146</v>
      </c>
      <c r="H24" s="133" t="s">
        <v>147</v>
      </c>
      <c r="I24" s="133" t="s">
        <v>148</v>
      </c>
      <c r="J24" s="133" t="s">
        <v>142</v>
      </c>
      <c r="K24" s="133" t="s">
        <v>149</v>
      </c>
    </row>
    <row r="25" spans="1:11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1:11">
      <c r="A28" s="112">
        <v>1</v>
      </c>
      <c r="B28" s="132" t="s">
        <v>16</v>
      </c>
      <c r="C28" s="132"/>
      <c r="D28" s="132"/>
      <c r="E28" s="132"/>
      <c r="F28" s="112" t="s">
        <v>12</v>
      </c>
      <c r="G28" s="112">
        <v>1</v>
      </c>
      <c r="H28" s="113">
        <f>ROUND(Almoxarife!F124,2)</f>
        <v>2969.15</v>
      </c>
      <c r="I28" s="113">
        <f>G28*H28</f>
        <v>2969.15</v>
      </c>
      <c r="J28" s="112">
        <v>14907</v>
      </c>
      <c r="K28" s="112" t="s">
        <v>150</v>
      </c>
    </row>
    <row r="29" spans="1:11">
      <c r="A29" s="112">
        <v>2</v>
      </c>
      <c r="B29" s="132" t="s">
        <v>140</v>
      </c>
      <c r="C29" s="132"/>
      <c r="D29" s="132"/>
      <c r="E29" s="132"/>
      <c r="F29" s="112" t="s">
        <v>12</v>
      </c>
      <c r="G29" s="112">
        <v>1</v>
      </c>
      <c r="H29" s="113">
        <f>ROUND('Auxiliar de Campo'!F124,2)</f>
        <v>3151.28</v>
      </c>
      <c r="I29" s="113">
        <f t="shared" ref="I29:I32" si="0">G29*H29</f>
        <v>3151.28</v>
      </c>
      <c r="J29" s="112">
        <v>15300</v>
      </c>
      <c r="K29" s="112" t="s">
        <v>151</v>
      </c>
    </row>
    <row r="30" spans="1:11">
      <c r="A30" s="112">
        <v>3</v>
      </c>
      <c r="B30" s="132" t="s">
        <v>115</v>
      </c>
      <c r="C30" s="132"/>
      <c r="D30" s="132"/>
      <c r="E30" s="132"/>
      <c r="F30" s="112" t="s">
        <v>12</v>
      </c>
      <c r="G30" s="112">
        <v>2</v>
      </c>
      <c r="H30" s="113">
        <f>ROUND(Contínuo!F124,2)</f>
        <v>2672.33</v>
      </c>
      <c r="I30" s="113">
        <f t="shared" si="0"/>
        <v>5344.66</v>
      </c>
      <c r="J30" s="112">
        <v>5380</v>
      </c>
      <c r="K30" s="112" t="s">
        <v>152</v>
      </c>
    </row>
    <row r="31" spans="1:11">
      <c r="A31" s="112">
        <v>4</v>
      </c>
      <c r="B31" s="132" t="s">
        <v>141</v>
      </c>
      <c r="C31" s="132"/>
      <c r="D31" s="132"/>
      <c r="E31" s="132"/>
      <c r="F31" s="112" t="s">
        <v>12</v>
      </c>
      <c r="G31" s="112">
        <v>2</v>
      </c>
      <c r="H31" s="113">
        <f>ROUND(Motorista!F124,2)</f>
        <v>5400.87</v>
      </c>
      <c r="I31" s="113">
        <f t="shared" si="0"/>
        <v>10801.74</v>
      </c>
      <c r="J31" s="112">
        <v>15008</v>
      </c>
      <c r="K31" s="112" t="s">
        <v>150</v>
      </c>
    </row>
    <row r="32" spans="1:11">
      <c r="A32" s="112">
        <v>5</v>
      </c>
      <c r="B32" s="132" t="s">
        <v>128</v>
      </c>
      <c r="C32" s="132"/>
      <c r="D32" s="132"/>
      <c r="E32" s="132"/>
      <c r="F32" s="112" t="s">
        <v>12</v>
      </c>
      <c r="G32" s="112">
        <v>1</v>
      </c>
      <c r="H32" s="113">
        <f>ROUND(Pedreiro!F124,2)</f>
        <v>3587.56</v>
      </c>
      <c r="I32" s="113">
        <f t="shared" si="0"/>
        <v>3587.56</v>
      </c>
      <c r="J32" s="112">
        <v>22160</v>
      </c>
      <c r="K32" s="112" t="s">
        <v>150</v>
      </c>
    </row>
    <row r="33" spans="1:13">
      <c r="A33" s="131" t="s">
        <v>162</v>
      </c>
      <c r="B33" s="131"/>
      <c r="C33" s="131"/>
      <c r="D33" s="131"/>
      <c r="E33" s="131"/>
      <c r="F33" s="131"/>
      <c r="G33" s="131"/>
      <c r="H33" s="131"/>
      <c r="I33" s="114">
        <f>SUM(I28:I32)</f>
        <v>25854.390000000003</v>
      </c>
      <c r="J33" s="132"/>
      <c r="K33" s="132"/>
    </row>
    <row r="34" spans="1:13">
      <c r="A34" s="131" t="s">
        <v>163</v>
      </c>
      <c r="B34" s="131"/>
      <c r="C34" s="131"/>
      <c r="D34" s="131"/>
      <c r="E34" s="131"/>
      <c r="F34" s="131"/>
      <c r="G34" s="131"/>
      <c r="H34" s="131"/>
      <c r="I34" s="115">
        <f>I33*6</f>
        <v>155126.34000000003</v>
      </c>
      <c r="J34" s="132"/>
      <c r="K34" s="132"/>
    </row>
    <row r="36" spans="1:13" s="116" customFormat="1">
      <c r="A36" s="124" t="s">
        <v>171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17"/>
      <c r="M36" s="117"/>
    </row>
    <row r="37" spans="1:13" s="116" customFormat="1">
      <c r="H37" s="120"/>
      <c r="I37" s="120"/>
    </row>
    <row r="38" spans="1:13" s="116" customFormat="1" ht="28.9" customHeight="1">
      <c r="A38" s="124" t="s">
        <v>167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18"/>
      <c r="M38" s="118"/>
    </row>
    <row r="39" spans="1:13" s="116" customFormat="1">
      <c r="I39" s="121"/>
    </row>
    <row r="40" spans="1:13" s="116" customFormat="1">
      <c r="A40" s="125" t="s">
        <v>168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17"/>
      <c r="M40" s="117"/>
    </row>
    <row r="41" spans="1:13" s="116" customFormat="1"/>
    <row r="42" spans="1:13" s="116" customFormat="1" ht="42.6" customHeight="1">
      <c r="A42" s="124" t="s">
        <v>169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18"/>
      <c r="M42" s="118"/>
    </row>
    <row r="43" spans="1:13" s="116" customFormat="1">
      <c r="A43" s="125" t="s">
        <v>170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17"/>
      <c r="M43" s="117"/>
    </row>
    <row r="44" spans="1:13" s="116" customFormat="1"/>
    <row r="45" spans="1:13" s="116" customFormat="1"/>
    <row r="46" spans="1:13" s="116" customFormat="1">
      <c r="A46" s="126" t="s">
        <v>173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17"/>
      <c r="M46" s="117"/>
    </row>
    <row r="47" spans="1:13" s="116" customFormat="1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1:13" s="116" customFormat="1"/>
    <row r="49" spans="13:13" s="116" customFormat="1">
      <c r="M49" s="122"/>
    </row>
    <row r="50" spans="13:13" s="116" customFormat="1">
      <c r="M50" s="122"/>
    </row>
    <row r="51" spans="13:13" s="116" customFormat="1">
      <c r="M51" s="122"/>
    </row>
    <row r="52" spans="13:13" s="116" customFormat="1">
      <c r="M52" s="122"/>
    </row>
    <row r="53" spans="13:13" s="116" customFormat="1">
      <c r="M53" s="122"/>
    </row>
    <row r="54" spans="13:13" s="116" customFormat="1">
      <c r="M54" s="122"/>
    </row>
    <row r="55" spans="13:13" s="123" customFormat="1" ht="12"/>
    <row r="56" spans="13:13" s="123" customFormat="1" ht="12"/>
  </sheetData>
  <mergeCells count="32">
    <mergeCell ref="B29:E29"/>
    <mergeCell ref="B30:E30"/>
    <mergeCell ref="B31:E31"/>
    <mergeCell ref="B32:E32"/>
    <mergeCell ref="A24:A27"/>
    <mergeCell ref="B24:E27"/>
    <mergeCell ref="A10:K10"/>
    <mergeCell ref="A11:K11"/>
    <mergeCell ref="A12:K12"/>
    <mergeCell ref="A13:K13"/>
    <mergeCell ref="A15:K15"/>
    <mergeCell ref="A46:K46"/>
    <mergeCell ref="A23:K23"/>
    <mergeCell ref="A16:K16"/>
    <mergeCell ref="A18:K18"/>
    <mergeCell ref="A19:K19"/>
    <mergeCell ref="A21:K21"/>
    <mergeCell ref="A33:H33"/>
    <mergeCell ref="A34:H34"/>
    <mergeCell ref="J33:K34"/>
    <mergeCell ref="F24:F27"/>
    <mergeCell ref="G24:G27"/>
    <mergeCell ref="H24:H27"/>
    <mergeCell ref="I24:I27"/>
    <mergeCell ref="J24:J27"/>
    <mergeCell ref="K24:K27"/>
    <mergeCell ref="B28:E28"/>
    <mergeCell ref="A36:K36"/>
    <mergeCell ref="A38:K38"/>
    <mergeCell ref="A40:K40"/>
    <mergeCell ref="A42:K42"/>
    <mergeCell ref="A43:K4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132"/>
  <sheetViews>
    <sheetView tabSelected="1" zoomScale="80" zoomScaleNormal="80" workbookViewId="0">
      <selection activeCell="F97" sqref="F97"/>
    </sheetView>
  </sheetViews>
  <sheetFormatPr defaultColWidth="9.140625" defaultRowHeight="16.5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/>
    <row r="2" spans="3:9">
      <c r="C2" s="3"/>
      <c r="D2" s="4"/>
      <c r="E2" s="4"/>
      <c r="F2" s="5"/>
    </row>
    <row r="3" spans="3:9">
      <c r="C3" s="6"/>
      <c r="D3" s="7"/>
      <c r="E3" s="7"/>
      <c r="F3" s="8"/>
    </row>
    <row r="4" spans="3:9">
      <c r="C4" s="6"/>
      <c r="D4" s="7"/>
      <c r="E4" s="7"/>
      <c r="F4" s="8"/>
    </row>
    <row r="5" spans="3:9">
      <c r="C5" s="6"/>
      <c r="D5" s="7"/>
      <c r="E5" s="7"/>
      <c r="F5" s="8"/>
    </row>
    <row r="6" spans="3:9">
      <c r="C6" s="6"/>
      <c r="D6" s="7"/>
      <c r="E6" s="7"/>
      <c r="F6" s="8"/>
    </row>
    <row r="7" spans="3:9">
      <c r="C7" s="6"/>
      <c r="D7" s="7"/>
      <c r="E7" s="7"/>
      <c r="F7" s="8"/>
    </row>
    <row r="8" spans="3:9">
      <c r="C8" s="6"/>
      <c r="D8" s="7"/>
      <c r="E8" s="7"/>
      <c r="F8" s="8"/>
    </row>
    <row r="9" spans="3:9" s="10" customFormat="1">
      <c r="C9" s="135"/>
      <c r="D9" s="135"/>
      <c r="E9" s="135"/>
      <c r="F9" s="135"/>
      <c r="G9" s="9"/>
    </row>
    <row r="10" spans="3:9" s="10" customFormat="1">
      <c r="C10" s="136" t="s">
        <v>0</v>
      </c>
      <c r="D10" s="136"/>
      <c r="E10" s="136"/>
      <c r="F10" s="136"/>
      <c r="G10" s="9"/>
    </row>
    <row r="11" spans="3:9" s="10" customFormat="1">
      <c r="C11" s="137"/>
      <c r="D11" s="137"/>
      <c r="E11" s="137"/>
      <c r="F11" s="137"/>
      <c r="G11" s="9"/>
    </row>
    <row r="12" spans="3:9" ht="17.25" thickBot="1">
      <c r="C12" s="11"/>
      <c r="D12" s="12"/>
      <c r="E12" s="12"/>
      <c r="F12" s="13"/>
      <c r="G12" s="14"/>
      <c r="I12" s="10"/>
    </row>
    <row r="13" spans="3:9" ht="18" customHeight="1" thickBot="1">
      <c r="C13" s="138" t="s">
        <v>104</v>
      </c>
      <c r="D13" s="138"/>
      <c r="E13" s="138"/>
      <c r="F13" s="138"/>
    </row>
    <row r="14" spans="3:9" ht="18" customHeight="1">
      <c r="C14" s="103"/>
      <c r="D14" s="104"/>
      <c r="E14" s="104"/>
      <c r="F14" s="105"/>
    </row>
    <row r="15" spans="3:9">
      <c r="C15" s="15" t="s">
        <v>1</v>
      </c>
      <c r="D15" s="16" t="s">
        <v>2</v>
      </c>
      <c r="E15" s="139" t="s">
        <v>155</v>
      </c>
      <c r="F15" s="139"/>
    </row>
    <row r="16" spans="3:9" ht="36" customHeight="1">
      <c r="C16" s="15" t="s">
        <v>3</v>
      </c>
      <c r="D16" s="16" t="s">
        <v>4</v>
      </c>
      <c r="E16" s="134" t="s">
        <v>105</v>
      </c>
      <c r="F16" s="134"/>
    </row>
    <row r="17" spans="3:6">
      <c r="C17" s="15" t="s">
        <v>5</v>
      </c>
      <c r="D17" s="16" t="s">
        <v>6</v>
      </c>
      <c r="E17" s="141" t="s">
        <v>134</v>
      </c>
      <c r="F17" s="141"/>
    </row>
    <row r="18" spans="3:6">
      <c r="C18" s="15" t="s">
        <v>7</v>
      </c>
      <c r="D18" s="16" t="s">
        <v>8</v>
      </c>
      <c r="E18" s="142" t="s">
        <v>9</v>
      </c>
      <c r="F18" s="142"/>
    </row>
    <row r="19" spans="3:6">
      <c r="C19" s="143" t="s">
        <v>10</v>
      </c>
      <c r="D19" s="143"/>
      <c r="E19" s="143"/>
      <c r="F19" s="143"/>
    </row>
    <row r="20" spans="3:6">
      <c r="C20" s="15"/>
      <c r="D20" s="16" t="s">
        <v>11</v>
      </c>
      <c r="E20" s="142" t="s">
        <v>12</v>
      </c>
      <c r="F20" s="142"/>
    </row>
    <row r="21" spans="3:6">
      <c r="C21" s="15"/>
      <c r="D21" s="17" t="s">
        <v>13</v>
      </c>
      <c r="E21" s="142">
        <v>1</v>
      </c>
      <c r="F21" s="142"/>
    </row>
    <row r="22" spans="3:6" ht="16.5" customHeight="1">
      <c r="C22" s="18"/>
      <c r="D22" s="144"/>
      <c r="E22" s="144"/>
      <c r="F22" s="144"/>
    </row>
    <row r="23" spans="3:6" ht="16.5" customHeight="1">
      <c r="C23" s="145" t="s">
        <v>14</v>
      </c>
      <c r="D23" s="145"/>
      <c r="E23" s="145"/>
      <c r="F23" s="145"/>
    </row>
    <row r="24" spans="3:6" ht="16.5" customHeight="1">
      <c r="C24" s="19">
        <v>1</v>
      </c>
      <c r="D24" s="20" t="s">
        <v>15</v>
      </c>
      <c r="E24" s="134" t="s">
        <v>16</v>
      </c>
      <c r="F24" s="134"/>
    </row>
    <row r="25" spans="3:6">
      <c r="C25" s="19">
        <v>2</v>
      </c>
      <c r="D25" s="21" t="s">
        <v>17</v>
      </c>
      <c r="E25" s="146" t="s">
        <v>18</v>
      </c>
      <c r="F25" s="146"/>
    </row>
    <row r="26" spans="3:6">
      <c r="C26" s="19">
        <v>3</v>
      </c>
      <c r="D26" s="20" t="s">
        <v>19</v>
      </c>
      <c r="E26" s="147">
        <v>1188.05</v>
      </c>
      <c r="F26" s="147"/>
    </row>
    <row r="27" spans="3:6" ht="16.5" customHeight="1">
      <c r="C27" s="19">
        <v>4</v>
      </c>
      <c r="D27" s="20" t="s">
        <v>20</v>
      </c>
      <c r="E27" s="134" t="s">
        <v>16</v>
      </c>
      <c r="F27" s="134"/>
    </row>
    <row r="28" spans="3:6" ht="17.25" thickBot="1">
      <c r="C28" s="22">
        <v>5</v>
      </c>
      <c r="D28" s="23" t="s">
        <v>21</v>
      </c>
      <c r="E28" s="140">
        <v>43831</v>
      </c>
      <c r="F28" s="140"/>
    </row>
    <row r="29" spans="3:6" ht="17.25" thickBot="1">
      <c r="C29" s="149" t="s">
        <v>22</v>
      </c>
      <c r="D29" s="149"/>
      <c r="E29" s="149"/>
      <c r="F29" s="149"/>
    </row>
    <row r="30" spans="3:6" ht="12" customHeight="1">
      <c r="C30" s="24">
        <v>1</v>
      </c>
      <c r="D30" s="25" t="s">
        <v>23</v>
      </c>
      <c r="E30" s="26" t="s">
        <v>24</v>
      </c>
      <c r="F30" s="27" t="s">
        <v>25</v>
      </c>
    </row>
    <row r="31" spans="3:6">
      <c r="C31" s="19" t="s">
        <v>1</v>
      </c>
      <c r="D31" s="28" t="s">
        <v>26</v>
      </c>
      <c r="E31" s="29">
        <v>1</v>
      </c>
      <c r="F31" s="106">
        <f>E26</f>
        <v>1188.05</v>
      </c>
    </row>
    <row r="32" spans="3:6">
      <c r="C32" s="19" t="s">
        <v>3</v>
      </c>
      <c r="D32" s="28" t="s">
        <v>27</v>
      </c>
      <c r="E32" s="29"/>
      <c r="F32" s="30"/>
    </row>
    <row r="33" spans="3:9">
      <c r="C33" s="19" t="s">
        <v>5</v>
      </c>
      <c r="D33" s="28" t="s">
        <v>28</v>
      </c>
      <c r="E33" s="29"/>
      <c r="F33" s="30">
        <f>ROUND((F31*E33),2)</f>
        <v>0</v>
      </c>
    </row>
    <row r="34" spans="3:9">
      <c r="C34" s="19" t="s">
        <v>7</v>
      </c>
      <c r="D34" s="28" t="s">
        <v>29</v>
      </c>
      <c r="E34" s="29"/>
      <c r="F34" s="30">
        <v>0</v>
      </c>
    </row>
    <row r="35" spans="3:9">
      <c r="C35" s="19" t="s">
        <v>30</v>
      </c>
      <c r="D35" s="28" t="s">
        <v>31</v>
      </c>
      <c r="E35" s="29"/>
      <c r="F35" s="30">
        <v>0</v>
      </c>
    </row>
    <row r="36" spans="3:9" ht="17.25" thickBot="1">
      <c r="C36" s="31"/>
      <c r="D36" s="32" t="s">
        <v>32</v>
      </c>
      <c r="E36" s="33"/>
      <c r="F36" s="34">
        <f>TRUNC(SUM(F31:F35),2)</f>
        <v>1188.05</v>
      </c>
      <c r="G36" s="35"/>
      <c r="I36" s="36"/>
    </row>
    <row r="37" spans="3:9" ht="17.25" thickBot="1">
      <c r="C37" s="150" t="s">
        <v>33</v>
      </c>
      <c r="D37" s="150"/>
      <c r="E37" s="150"/>
      <c r="F37" s="150"/>
      <c r="I37" s="36"/>
    </row>
    <row r="38" spans="3:9">
      <c r="C38" s="24" t="s">
        <v>34</v>
      </c>
      <c r="D38" s="37" t="s">
        <v>35</v>
      </c>
      <c r="E38" s="38"/>
      <c r="F38" s="27" t="s">
        <v>25</v>
      </c>
    </row>
    <row r="39" spans="3:9">
      <c r="C39" s="19" t="s">
        <v>1</v>
      </c>
      <c r="D39" s="21" t="s">
        <v>36</v>
      </c>
      <c r="E39" s="39">
        <f>'[1]Encargos Sociais e Benefícios'!C17</f>
        <v>8.3299999999999999E-2</v>
      </c>
      <c r="F39" s="40">
        <f>TRUNC(($F$36*E39),2)</f>
        <v>98.96</v>
      </c>
      <c r="I39" s="41"/>
    </row>
    <row r="40" spans="3:9">
      <c r="C40" s="19" t="s">
        <v>3</v>
      </c>
      <c r="D40" s="42" t="s">
        <v>37</v>
      </c>
      <c r="E40" s="43">
        <f>'[1]Encargos Sociais e Benefícios'!C18</f>
        <v>0.121</v>
      </c>
      <c r="F40" s="40">
        <f>TRUNC(($F$36*E40),2)</f>
        <v>143.75</v>
      </c>
      <c r="I40" s="44"/>
    </row>
    <row r="41" spans="3:9">
      <c r="C41" s="31"/>
      <c r="D41" s="32" t="s">
        <v>32</v>
      </c>
      <c r="E41" s="45">
        <f>SUM(E39:E40)</f>
        <v>0.20429999999999998</v>
      </c>
      <c r="F41" s="46">
        <f>TRUNC(SUM(F39:F40),2)</f>
        <v>242.71</v>
      </c>
    </row>
    <row r="42" spans="3:9">
      <c r="C42" s="19"/>
      <c r="D42" s="42"/>
      <c r="E42" s="47"/>
      <c r="F42" s="48"/>
    </row>
    <row r="43" spans="3:9" ht="31.5">
      <c r="C43" s="49" t="s">
        <v>38</v>
      </c>
      <c r="D43" s="50" t="s">
        <v>39</v>
      </c>
      <c r="E43" s="51" t="s">
        <v>24</v>
      </c>
      <c r="F43" s="52" t="s">
        <v>25</v>
      </c>
      <c r="G43" s="35"/>
    </row>
    <row r="44" spans="3:9">
      <c r="C44" s="19" t="s">
        <v>1</v>
      </c>
      <c r="D44" s="28" t="s">
        <v>40</v>
      </c>
      <c r="E44" s="29">
        <f>'[1]Encargos Sociais e Benefícios'!C21</f>
        <v>0.2</v>
      </c>
      <c r="F44" s="53">
        <f t="shared" ref="F44:F51" si="0">TRUNC(($F$36+$F$41)*E44,2)</f>
        <v>286.14999999999998</v>
      </c>
    </row>
    <row r="45" spans="3:9">
      <c r="C45" s="19" t="s">
        <v>3</v>
      </c>
      <c r="D45" s="28" t="s">
        <v>41</v>
      </c>
      <c r="E45" s="29">
        <f>'[1]Encargos Sociais e Benefícios'!C22</f>
        <v>2.5000000000000001E-2</v>
      </c>
      <c r="F45" s="53">
        <f t="shared" si="0"/>
        <v>35.76</v>
      </c>
    </row>
    <row r="46" spans="3:9">
      <c r="C46" s="19" t="s">
        <v>5</v>
      </c>
      <c r="D46" s="28" t="s">
        <v>42</v>
      </c>
      <c r="E46" s="29">
        <v>1.4999999999999999E-2</v>
      </c>
      <c r="F46" s="53">
        <f t="shared" si="0"/>
        <v>21.46</v>
      </c>
    </row>
    <row r="47" spans="3:9">
      <c r="C47" s="19" t="s">
        <v>7</v>
      </c>
      <c r="D47" s="28" t="s">
        <v>43</v>
      </c>
      <c r="E47" s="29">
        <f>'[1]Encargos Sociais e Benefícios'!C24</f>
        <v>1.5015000000000001E-2</v>
      </c>
      <c r="F47" s="53">
        <f t="shared" si="0"/>
        <v>21.48</v>
      </c>
    </row>
    <row r="48" spans="3:9">
      <c r="C48" s="19" t="s">
        <v>30</v>
      </c>
      <c r="D48" s="28" t="s">
        <v>44</v>
      </c>
      <c r="E48" s="29">
        <f>'[1]Encargos Sociais e Benefícios'!C25</f>
        <v>0.01</v>
      </c>
      <c r="F48" s="53">
        <f t="shared" si="0"/>
        <v>14.3</v>
      </c>
    </row>
    <row r="49" spans="3:9">
      <c r="C49" s="19" t="s">
        <v>45</v>
      </c>
      <c r="D49" s="28" t="s">
        <v>46</v>
      </c>
      <c r="E49" s="29">
        <f>'[1]Encargos Sociais e Benefícios'!C26</f>
        <v>6.0000000000000001E-3</v>
      </c>
      <c r="F49" s="53">
        <f t="shared" si="0"/>
        <v>8.58</v>
      </c>
    </row>
    <row r="50" spans="3:9">
      <c r="C50" s="19" t="s">
        <v>47</v>
      </c>
      <c r="D50" s="28" t="s">
        <v>48</v>
      </c>
      <c r="E50" s="29">
        <f>'[1]Encargos Sociais e Benefícios'!C27</f>
        <v>2E-3</v>
      </c>
      <c r="F50" s="53">
        <f t="shared" si="0"/>
        <v>2.86</v>
      </c>
    </row>
    <row r="51" spans="3:9">
      <c r="C51" s="19" t="s">
        <v>49</v>
      </c>
      <c r="D51" s="28" t="s">
        <v>50</v>
      </c>
      <c r="E51" s="29">
        <f>'[1]Encargos Sociais e Benefícios'!C28</f>
        <v>0.08</v>
      </c>
      <c r="F51" s="53">
        <f t="shared" si="0"/>
        <v>114.46</v>
      </c>
      <c r="I51" s="44"/>
    </row>
    <row r="52" spans="3:9" ht="16.5" customHeight="1">
      <c r="C52" s="151" t="s">
        <v>32</v>
      </c>
      <c r="D52" s="151"/>
      <c r="E52" s="54">
        <f>SUM(E44:E51)</f>
        <v>0.35301500000000002</v>
      </c>
      <c r="F52" s="55">
        <f>TRUNC(SUM(F44:F51),2)</f>
        <v>505.05</v>
      </c>
    </row>
    <row r="53" spans="3:9" ht="11.1" customHeight="1">
      <c r="C53" s="19"/>
      <c r="D53" s="28"/>
      <c r="E53" s="56"/>
      <c r="F53" s="48"/>
    </row>
    <row r="54" spans="3:9" ht="16.5" customHeight="1">
      <c r="C54" s="49" t="s">
        <v>51</v>
      </c>
      <c r="D54" s="152" t="s">
        <v>52</v>
      </c>
      <c r="E54" s="152"/>
      <c r="F54" s="52" t="s">
        <v>25</v>
      </c>
    </row>
    <row r="55" spans="3:9" ht="16.899999999999999" customHeight="1">
      <c r="C55" s="19" t="s">
        <v>1</v>
      </c>
      <c r="D55" s="153" t="s">
        <v>53</v>
      </c>
      <c r="E55" s="153"/>
      <c r="F55" s="30">
        <v>0</v>
      </c>
    </row>
    <row r="56" spans="3:9" ht="30.75" customHeight="1">
      <c r="C56" s="19" t="s">
        <v>3</v>
      </c>
      <c r="D56" s="153" t="s">
        <v>137</v>
      </c>
      <c r="E56" s="153"/>
      <c r="F56" s="30">
        <f>TRUNC(((12.5*0.9)*21.08),2)</f>
        <v>237.15</v>
      </c>
    </row>
    <row r="57" spans="3:9" ht="16.899999999999999" customHeight="1">
      <c r="C57" s="19" t="s">
        <v>5</v>
      </c>
      <c r="D57" s="153" t="s">
        <v>153</v>
      </c>
      <c r="E57" s="153"/>
      <c r="F57" s="30">
        <v>15</v>
      </c>
    </row>
    <row r="58" spans="3:9">
      <c r="C58" s="19" t="s">
        <v>7</v>
      </c>
      <c r="D58" s="153" t="s">
        <v>154</v>
      </c>
      <c r="E58" s="153"/>
      <c r="F58" s="30">
        <v>3.5</v>
      </c>
    </row>
    <row r="59" spans="3:9">
      <c r="C59" s="19" t="s">
        <v>30</v>
      </c>
      <c r="D59" s="154"/>
      <c r="E59" s="154"/>
      <c r="F59" s="57"/>
    </row>
    <row r="60" spans="3:9" ht="16.5" customHeight="1">
      <c r="C60" s="58"/>
      <c r="D60" s="155" t="s">
        <v>32</v>
      </c>
      <c r="E60" s="155"/>
      <c r="F60" s="46">
        <f>TRUNC(SUM(F55:F59),2)</f>
        <v>255.65</v>
      </c>
      <c r="G60" s="35"/>
    </row>
    <row r="61" spans="3:9">
      <c r="C61" s="156"/>
      <c r="D61" s="156"/>
      <c r="E61" s="156"/>
      <c r="F61" s="156"/>
      <c r="G61" s="35"/>
    </row>
    <row r="62" spans="3:9" ht="32.25" customHeight="1">
      <c r="C62" s="49">
        <v>2</v>
      </c>
      <c r="D62" s="59" t="s">
        <v>54</v>
      </c>
      <c r="E62" s="60" t="s">
        <v>24</v>
      </c>
      <c r="F62" s="52" t="s">
        <v>25</v>
      </c>
      <c r="G62" s="35"/>
    </row>
    <row r="63" spans="3:9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242.71</v>
      </c>
      <c r="G63" s="35"/>
    </row>
    <row r="64" spans="3:9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505.05</v>
      </c>
      <c r="G64" s="35"/>
    </row>
    <row r="65" spans="3:7">
      <c r="C65" s="19" t="s">
        <v>51</v>
      </c>
      <c r="D65" s="42" t="s">
        <v>52</v>
      </c>
      <c r="E65" s="61"/>
      <c r="F65" s="48">
        <f>F60</f>
        <v>255.65</v>
      </c>
      <c r="G65" s="35"/>
    </row>
    <row r="66" spans="3:7">
      <c r="C66" s="58"/>
      <c r="D66" s="62" t="s">
        <v>32</v>
      </c>
      <c r="E66" s="63"/>
      <c r="F66" s="46">
        <f>SUM(F63:F65)</f>
        <v>1003.41</v>
      </c>
      <c r="G66" s="35"/>
    </row>
    <row r="67" spans="3:7" ht="17.25" thickBot="1">
      <c r="C67" s="148"/>
      <c r="D67" s="148"/>
      <c r="E67" s="148"/>
      <c r="F67" s="148"/>
      <c r="G67" s="35"/>
    </row>
    <row r="68" spans="3:7" ht="17.25" thickBot="1">
      <c r="C68" s="157" t="s">
        <v>56</v>
      </c>
      <c r="D68" s="157"/>
      <c r="E68" s="157"/>
      <c r="F68" s="157"/>
    </row>
    <row r="69" spans="3:7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>
      <c r="C70" s="19" t="s">
        <v>1</v>
      </c>
      <c r="D70" s="21" t="s">
        <v>58</v>
      </c>
      <c r="E70" s="65">
        <v>4.1999999999999997E-3</v>
      </c>
      <c r="F70" s="53">
        <f>TRUNC(((F36+F41+F51+F60)*E70),2)</f>
        <v>7.56</v>
      </c>
    </row>
    <row r="71" spans="3:7">
      <c r="C71" s="19" t="s">
        <v>3</v>
      </c>
      <c r="D71" s="21" t="s">
        <v>59</v>
      </c>
      <c r="E71" s="65">
        <f>E51*E70</f>
        <v>3.3599999999999998E-4</v>
      </c>
      <c r="F71" s="53">
        <f>TRUNC(((F36)*E71),2)</f>
        <v>0.39</v>
      </c>
    </row>
    <row r="72" spans="3:7">
      <c r="C72" s="19" t="s">
        <v>5</v>
      </c>
      <c r="D72" s="21" t="s">
        <v>60</v>
      </c>
      <c r="E72" s="65">
        <v>0.02</v>
      </c>
      <c r="F72" s="53">
        <f>TRUNC((F36*E72),2)</f>
        <v>23.76</v>
      </c>
    </row>
    <row r="73" spans="3:7">
      <c r="C73" s="19" t="s">
        <v>7</v>
      </c>
      <c r="D73" s="21" t="s">
        <v>61</v>
      </c>
      <c r="E73" s="65">
        <f>(((1/30)*7)/12)*0.95</f>
        <v>1.8472222222222223E-2</v>
      </c>
      <c r="F73" s="53">
        <f>TRUNC(((F36+F66)*E73),2)</f>
        <v>40.479999999999997</v>
      </c>
    </row>
    <row r="74" spans="3:7" ht="25.5" customHeight="1">
      <c r="C74" s="19" t="s">
        <v>30</v>
      </c>
      <c r="D74" s="21" t="s">
        <v>62</v>
      </c>
      <c r="E74" s="65">
        <f>E52*E73</f>
        <v>6.5209715277777785E-3</v>
      </c>
      <c r="F74" s="53">
        <f>TRUNC(((F36)*E74),2)</f>
        <v>7.74</v>
      </c>
    </row>
    <row r="75" spans="3:7">
      <c r="C75" s="19" t="s">
        <v>45</v>
      </c>
      <c r="D75" s="21" t="s">
        <v>63</v>
      </c>
      <c r="E75" s="65">
        <v>0.02</v>
      </c>
      <c r="F75" s="53">
        <f>TRUNC((F36*E75),2)</f>
        <v>23.76</v>
      </c>
    </row>
    <row r="76" spans="3:7" ht="16.5" customHeight="1">
      <c r="C76" s="158" t="s">
        <v>32</v>
      </c>
      <c r="D76" s="158"/>
      <c r="E76" s="66">
        <f>SUM(E70:E75)</f>
        <v>6.952919375000001E-2</v>
      </c>
      <c r="F76" s="55">
        <f>ROUND(SUM(F70:F75),2)</f>
        <v>103.69</v>
      </c>
      <c r="G76" s="35"/>
    </row>
    <row r="77" spans="3:7" ht="17.25" thickBot="1">
      <c r="C77" s="159"/>
      <c r="D77" s="159"/>
      <c r="E77" s="159"/>
      <c r="F77" s="159"/>
      <c r="G77" s="35"/>
    </row>
    <row r="78" spans="3:7" ht="17.25" thickBot="1">
      <c r="C78" s="157" t="s">
        <v>64</v>
      </c>
      <c r="D78" s="157"/>
      <c r="E78" s="157"/>
      <c r="F78" s="157"/>
      <c r="G78" s="35"/>
    </row>
    <row r="79" spans="3:7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>
      <c r="C80" s="19" t="s">
        <v>1</v>
      </c>
      <c r="D80" s="21" t="s">
        <v>67</v>
      </c>
      <c r="E80" s="69">
        <f>30/365</f>
        <v>8.2191780821917804E-2</v>
      </c>
      <c r="F80" s="70">
        <f>TRUNC(((F36+F66+F76)*E80),2)</f>
        <v>188.64</v>
      </c>
      <c r="G80" s="35"/>
    </row>
    <row r="81" spans="3:7">
      <c r="C81" s="19" t="s">
        <v>3</v>
      </c>
      <c r="D81" s="21" t="s">
        <v>66</v>
      </c>
      <c r="E81" s="65">
        <v>2.2800000000000001E-2</v>
      </c>
      <c r="F81" s="70">
        <f>TRUNC(((F36+F66+F76)*E81),2)</f>
        <v>52.32</v>
      </c>
      <c r="G81" s="35"/>
    </row>
    <row r="82" spans="3:7">
      <c r="C82" s="19" t="s">
        <v>5</v>
      </c>
      <c r="D82" s="21" t="s">
        <v>68</v>
      </c>
      <c r="E82" s="65">
        <v>1.3300000000000001E-2</v>
      </c>
      <c r="F82" s="70">
        <f>TRUNC(((F36+F66+F76)*E82),2)</f>
        <v>30.52</v>
      </c>
      <c r="G82" s="35"/>
    </row>
    <row r="83" spans="3:7">
      <c r="C83" s="19" t="s">
        <v>7</v>
      </c>
      <c r="D83" s="21" t="s">
        <v>69</v>
      </c>
      <c r="E83" s="65">
        <v>1.3000000000000001E-2</v>
      </c>
      <c r="F83" s="70">
        <f>TRUNC(((F36+F66+F76)*E83),2)</f>
        <v>29.83</v>
      </c>
      <c r="G83" s="35"/>
    </row>
    <row r="84" spans="3:7">
      <c r="C84" s="19" t="s">
        <v>30</v>
      </c>
      <c r="D84" s="21" t="s">
        <v>70</v>
      </c>
      <c r="E84" s="65">
        <v>0</v>
      </c>
      <c r="F84" s="70">
        <f>TRUNC(((F36+F66+F76)*E84),2)</f>
        <v>0</v>
      </c>
      <c r="G84" s="35"/>
    </row>
    <row r="85" spans="3:7">
      <c r="C85" s="19" t="s">
        <v>45</v>
      </c>
      <c r="D85" s="21" t="s">
        <v>71</v>
      </c>
      <c r="E85" s="65">
        <v>1.8500000000000003E-2</v>
      </c>
      <c r="F85" s="70">
        <f>TRUNC(((F36+F66+F76)*E85),2)</f>
        <v>42.46</v>
      </c>
      <c r="G85" s="35"/>
    </row>
    <row r="86" spans="3:7" ht="16.5" customHeight="1">
      <c r="C86" s="160" t="s">
        <v>32</v>
      </c>
      <c r="D86" s="160"/>
      <c r="E86" s="71">
        <f>SUM(E80:E85)</f>
        <v>0.1497917808219178</v>
      </c>
      <c r="F86" s="55">
        <f>TRUNC(SUM(F80:F85),2)</f>
        <v>343.77</v>
      </c>
      <c r="G86" s="35"/>
    </row>
    <row r="87" spans="3:7">
      <c r="C87" s="156"/>
      <c r="D87" s="156"/>
      <c r="E87" s="156"/>
      <c r="F87" s="156"/>
      <c r="G87" s="35"/>
    </row>
    <row r="88" spans="3:7" ht="16.5" customHeight="1">
      <c r="C88" s="49" t="s">
        <v>72</v>
      </c>
      <c r="D88" s="152" t="s">
        <v>73</v>
      </c>
      <c r="E88" s="152"/>
      <c r="F88" s="52" t="s">
        <v>25</v>
      </c>
      <c r="G88" s="35"/>
    </row>
    <row r="89" spans="3:7">
      <c r="C89" s="19" t="s">
        <v>1</v>
      </c>
      <c r="D89" s="21" t="s">
        <v>74</v>
      </c>
      <c r="E89" s="72"/>
      <c r="F89" s="48">
        <v>0</v>
      </c>
      <c r="G89" s="35"/>
    </row>
    <row r="90" spans="3:7">
      <c r="C90" s="156"/>
      <c r="D90" s="156"/>
      <c r="E90" s="156"/>
      <c r="F90" s="156"/>
      <c r="G90" s="35"/>
    </row>
    <row r="91" spans="3:7" ht="40.5" customHeight="1">
      <c r="C91" s="49">
        <v>4</v>
      </c>
      <c r="D91" s="152" t="s">
        <v>75</v>
      </c>
      <c r="E91" s="152"/>
      <c r="F91" s="52" t="s">
        <v>25</v>
      </c>
      <c r="G91" s="35"/>
    </row>
    <row r="92" spans="3:7">
      <c r="C92" s="19" t="s">
        <v>65</v>
      </c>
      <c r="D92" s="21" t="s">
        <v>76</v>
      </c>
      <c r="E92" s="72"/>
      <c r="F92" s="48">
        <f>F86</f>
        <v>343.77</v>
      </c>
      <c r="G92" s="35"/>
    </row>
    <row r="93" spans="3:7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>
      <c r="C94" s="73"/>
      <c r="D94" s="161" t="s">
        <v>32</v>
      </c>
      <c r="E94" s="161"/>
      <c r="F94" s="46">
        <f>TRUNC(SUM(F92:F93),2)</f>
        <v>343.77</v>
      </c>
      <c r="G94" s="35"/>
    </row>
    <row r="95" spans="3:7" ht="17.25" thickBot="1">
      <c r="C95" s="157" t="s">
        <v>77</v>
      </c>
      <c r="D95" s="157"/>
      <c r="E95" s="157"/>
      <c r="F95" s="157"/>
    </row>
    <row r="96" spans="3:7" ht="16.5" customHeight="1">
      <c r="C96" s="24">
        <v>5</v>
      </c>
      <c r="D96" s="163" t="s">
        <v>78</v>
      </c>
      <c r="E96" s="163"/>
      <c r="F96" s="27" t="s">
        <v>25</v>
      </c>
    </row>
    <row r="97" spans="3:9" ht="16.899999999999999" customHeight="1">
      <c r="C97" s="19" t="s">
        <v>1</v>
      </c>
      <c r="D97" s="162" t="s">
        <v>79</v>
      </c>
      <c r="E97" s="162"/>
      <c r="F97" s="48">
        <f>TRUNC(462/12,2)</f>
        <v>38.5</v>
      </c>
    </row>
    <row r="98" spans="3:9" ht="16.899999999999999" customHeight="1">
      <c r="C98" s="19" t="s">
        <v>3</v>
      </c>
      <c r="D98" s="162" t="s">
        <v>80</v>
      </c>
      <c r="E98" s="162"/>
      <c r="F98" s="48">
        <v>8.0500000000000007</v>
      </c>
    </row>
    <row r="99" spans="3:9" ht="16.899999999999999" customHeight="1">
      <c r="C99" s="19" t="s">
        <v>5</v>
      </c>
      <c r="D99" s="162" t="s">
        <v>81</v>
      </c>
      <c r="E99" s="162"/>
      <c r="F99" s="48">
        <v>0</v>
      </c>
    </row>
    <row r="100" spans="3:9" ht="16.5" customHeight="1">
      <c r="C100" s="158" t="s">
        <v>32</v>
      </c>
      <c r="D100" s="158"/>
      <c r="E100" s="158"/>
      <c r="F100" s="55">
        <f>TRUNC(SUM(F97:F99),2)</f>
        <v>46.55</v>
      </c>
      <c r="G100" s="35"/>
    </row>
    <row r="101" spans="3:9" ht="17.25" thickBot="1">
      <c r="C101" s="164"/>
      <c r="D101" s="164"/>
      <c r="E101" s="164"/>
      <c r="F101" s="164"/>
      <c r="H101" s="36"/>
    </row>
    <row r="102" spans="3:9" ht="17.25" thickBot="1">
      <c r="C102" s="165" t="s">
        <v>82</v>
      </c>
      <c r="D102" s="165"/>
      <c r="E102" s="165"/>
      <c r="F102" s="165"/>
    </row>
    <row r="103" spans="3:9">
      <c r="C103" s="24">
        <v>6</v>
      </c>
      <c r="D103" s="74" t="s">
        <v>83</v>
      </c>
      <c r="E103" s="26" t="s">
        <v>24</v>
      </c>
      <c r="F103" s="27" t="s">
        <v>25</v>
      </c>
    </row>
    <row r="104" spans="3:9">
      <c r="C104" s="19" t="s">
        <v>1</v>
      </c>
      <c r="D104" s="28" t="s">
        <v>84</v>
      </c>
      <c r="E104" s="75">
        <v>5.0000000000000001E-3</v>
      </c>
      <c r="F104" s="76">
        <f>SUM((F36+F66+F76+F94+F100)*E104)</f>
        <v>13.427350000000002</v>
      </c>
      <c r="H104" s="36"/>
    </row>
    <row r="105" spans="3:9">
      <c r="C105" s="19" t="s">
        <v>3</v>
      </c>
      <c r="D105" s="28" t="s">
        <v>85</v>
      </c>
      <c r="E105" s="75">
        <v>5.0000000000000001E-3</v>
      </c>
      <c r="F105" s="76">
        <f>SUM((F36+F66+F76+F94+F100)*E105)</f>
        <v>13.427350000000002</v>
      </c>
    </row>
    <row r="106" spans="3:9">
      <c r="C106" s="19" t="s">
        <v>5</v>
      </c>
      <c r="D106" s="28" t="s">
        <v>86</v>
      </c>
      <c r="E106" s="75"/>
      <c r="F106" s="76"/>
    </row>
    <row r="107" spans="3:9">
      <c r="C107" s="77"/>
      <c r="D107" s="50" t="s">
        <v>87</v>
      </c>
      <c r="E107" s="75"/>
      <c r="F107" s="78"/>
    </row>
    <row r="108" spans="3:9">
      <c r="C108" s="77"/>
      <c r="D108" s="28" t="s">
        <v>88</v>
      </c>
      <c r="E108" s="75">
        <v>6.4999999999999997E-3</v>
      </c>
      <c r="F108" s="76">
        <f>SUM(F104+F105+F122)/E114*E108</f>
        <v>19.299518938149973</v>
      </c>
      <c r="I108" s="79"/>
    </row>
    <row r="109" spans="3:9">
      <c r="C109" s="77"/>
      <c r="D109" s="28" t="s">
        <v>89</v>
      </c>
      <c r="E109" s="75">
        <v>0.03</v>
      </c>
      <c r="F109" s="76">
        <f>SUM(F104+F105+F122)/E114*E109</f>
        <v>89.074702791461405</v>
      </c>
    </row>
    <row r="110" spans="3:9">
      <c r="C110" s="77"/>
      <c r="D110" s="50" t="s">
        <v>90</v>
      </c>
      <c r="E110" s="75"/>
      <c r="F110" s="76"/>
    </row>
    <row r="111" spans="3:9">
      <c r="C111" s="77"/>
      <c r="D111" s="28" t="s">
        <v>91</v>
      </c>
      <c r="E111" s="75">
        <v>0.05</v>
      </c>
      <c r="F111" s="76">
        <f>SUM(F104+F105+F122)/E114*E111</f>
        <v>148.45783798576903</v>
      </c>
    </row>
    <row r="112" spans="3:9">
      <c r="C112" s="77"/>
      <c r="D112" s="50" t="s">
        <v>92</v>
      </c>
      <c r="E112" s="75"/>
      <c r="F112" s="78"/>
      <c r="I112" s="80"/>
    </row>
    <row r="113" spans="3:9" ht="16.5" customHeight="1">
      <c r="C113" s="158" t="s">
        <v>32</v>
      </c>
      <c r="D113" s="158"/>
      <c r="E113" s="81">
        <f>SUM(E104:E112)</f>
        <v>9.6500000000000002E-2</v>
      </c>
      <c r="F113" s="82">
        <f>TRUNC(SUM(F104:F112),2)</f>
        <v>283.68</v>
      </c>
      <c r="G113" s="35"/>
    </row>
    <row r="114" spans="3:9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>
      <c r="C115" s="166" t="s">
        <v>94</v>
      </c>
      <c r="D115" s="166"/>
      <c r="E115" s="166"/>
      <c r="F115" s="166"/>
    </row>
    <row r="116" spans="3:9" ht="30" customHeight="1">
      <c r="C116" s="87"/>
      <c r="D116" s="152" t="s">
        <v>95</v>
      </c>
      <c r="E116" s="152"/>
      <c r="F116" s="52" t="s">
        <v>25</v>
      </c>
    </row>
    <row r="117" spans="3:9" ht="16.5" customHeight="1">
      <c r="C117" s="19" t="s">
        <v>1</v>
      </c>
      <c r="D117" s="162" t="s">
        <v>96</v>
      </c>
      <c r="E117" s="162"/>
      <c r="F117" s="48">
        <f>F36</f>
        <v>1188.05</v>
      </c>
    </row>
    <row r="118" spans="3:9" ht="16.5" customHeight="1">
      <c r="C118" s="19" t="s">
        <v>3</v>
      </c>
      <c r="D118" s="162" t="s">
        <v>97</v>
      </c>
      <c r="E118" s="162"/>
      <c r="F118" s="48">
        <f>F66</f>
        <v>1003.41</v>
      </c>
    </row>
    <row r="119" spans="3:9" ht="16.5" customHeight="1">
      <c r="C119" s="19" t="s">
        <v>5</v>
      </c>
      <c r="D119" s="162" t="s">
        <v>98</v>
      </c>
      <c r="E119" s="162"/>
      <c r="F119" s="48">
        <f>F76</f>
        <v>103.69</v>
      </c>
    </row>
    <row r="120" spans="3:9" ht="16.5" customHeight="1">
      <c r="C120" s="19" t="s">
        <v>7</v>
      </c>
      <c r="D120" s="162" t="s">
        <v>99</v>
      </c>
      <c r="E120" s="162"/>
      <c r="F120" s="48">
        <f>F94</f>
        <v>343.77</v>
      </c>
    </row>
    <row r="121" spans="3:9" ht="16.5" customHeight="1">
      <c r="C121" s="19" t="s">
        <v>30</v>
      </c>
      <c r="D121" s="162" t="s">
        <v>100</v>
      </c>
      <c r="E121" s="162"/>
      <c r="F121" s="48">
        <f>F100</f>
        <v>46.55</v>
      </c>
    </row>
    <row r="122" spans="3:9" ht="16.5" customHeight="1">
      <c r="C122" s="170" t="s">
        <v>101</v>
      </c>
      <c r="D122" s="170"/>
      <c r="E122" s="170"/>
      <c r="F122" s="88">
        <f>TRUNC(SUM(F117:F121),2)</f>
        <v>2685.47</v>
      </c>
    </row>
    <row r="123" spans="3:9" ht="16.5" customHeight="1">
      <c r="C123" s="19" t="s">
        <v>45</v>
      </c>
      <c r="D123" s="162" t="s">
        <v>102</v>
      </c>
      <c r="E123" s="162"/>
      <c r="F123" s="89">
        <f>F113</f>
        <v>283.68</v>
      </c>
    </row>
    <row r="124" spans="3:9" ht="16.5" customHeight="1">
      <c r="C124" s="171" t="s">
        <v>103</v>
      </c>
      <c r="D124" s="171"/>
      <c r="E124" s="171"/>
      <c r="F124" s="90">
        <f>SUM(F122:F123)</f>
        <v>2969.1499999999996</v>
      </c>
      <c r="G124" s="35"/>
      <c r="H124" s="44"/>
      <c r="I124" s="44"/>
    </row>
    <row r="125" spans="3:9" ht="17.25" thickBot="1">
      <c r="C125" s="91"/>
      <c r="D125" s="92"/>
      <c r="E125" s="92"/>
      <c r="F125" s="93"/>
      <c r="H125" s="94"/>
    </row>
    <row r="126" spans="3:9" ht="18" customHeight="1" thickBot="1">
      <c r="C126" s="167" t="s">
        <v>103</v>
      </c>
      <c r="D126" s="167"/>
      <c r="E126" s="167"/>
      <c r="F126" s="95">
        <f>E21*F124</f>
        <v>2969.1499999999996</v>
      </c>
      <c r="H126" s="96"/>
      <c r="I126" s="36"/>
    </row>
    <row r="127" spans="3:9" ht="17.25" thickBot="1">
      <c r="C127" s="97"/>
      <c r="D127" s="98"/>
      <c r="E127" s="98"/>
      <c r="F127" s="99"/>
      <c r="H127" s="100"/>
    </row>
    <row r="128" spans="3:9">
      <c r="C128" s="168"/>
      <c r="D128" s="168"/>
      <c r="E128" s="168"/>
      <c r="F128" s="168"/>
      <c r="H128" s="94"/>
      <c r="I128" s="36"/>
    </row>
    <row r="129" spans="3:9">
      <c r="C129" s="101"/>
      <c r="D129" s="101"/>
      <c r="E129" s="101"/>
      <c r="F129" s="101"/>
      <c r="H129" s="102"/>
      <c r="I129" s="36"/>
    </row>
    <row r="130" spans="3:9">
      <c r="C130" s="101"/>
      <c r="D130" s="101"/>
      <c r="E130" s="101"/>
      <c r="F130" s="101"/>
      <c r="H130" s="41"/>
      <c r="I130" s="36"/>
    </row>
    <row r="131" spans="3:9">
      <c r="C131" s="101"/>
      <c r="D131" s="101"/>
      <c r="E131" s="101"/>
      <c r="F131" s="101"/>
      <c r="H131" s="41"/>
      <c r="I131" s="36"/>
    </row>
    <row r="132" spans="3:9">
      <c r="C132" s="169" t="s">
        <v>138</v>
      </c>
      <c r="D132" s="169"/>
      <c r="E132" s="169"/>
      <c r="F132" s="169"/>
      <c r="H132" s="41"/>
      <c r="I132" s="36"/>
    </row>
  </sheetData>
  <mergeCells count="62"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E16:F16"/>
    <mergeCell ref="C9:F9"/>
    <mergeCell ref="C10:F10"/>
    <mergeCell ref="C11:F11"/>
    <mergeCell ref="C13:F13"/>
    <mergeCell ref="E15:F15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rowBreaks count="1" manualBreakCount="1">
    <brk id="5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132"/>
  <sheetViews>
    <sheetView view="pageBreakPreview" zoomScale="60" zoomScaleNormal="60" workbookViewId="0">
      <selection activeCell="E16" sqref="E16:F16"/>
    </sheetView>
  </sheetViews>
  <sheetFormatPr defaultColWidth="9.140625" defaultRowHeight="16.5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/>
    <row r="2" spans="3:9">
      <c r="C2" s="3"/>
      <c r="D2" s="4"/>
      <c r="E2" s="4"/>
      <c r="F2" s="5"/>
    </row>
    <row r="3" spans="3:9">
      <c r="C3" s="6"/>
      <c r="D3" s="7"/>
      <c r="E3" s="7"/>
      <c r="F3" s="8"/>
    </row>
    <row r="4" spans="3:9">
      <c r="C4" s="6"/>
      <c r="D4" s="7"/>
      <c r="E4" s="7"/>
      <c r="F4" s="8"/>
    </row>
    <row r="5" spans="3:9">
      <c r="C5" s="6"/>
      <c r="D5" s="7"/>
      <c r="E5" s="7"/>
      <c r="F5" s="8"/>
    </row>
    <row r="6" spans="3:9">
      <c r="C6" s="6"/>
      <c r="D6" s="7"/>
      <c r="E6" s="7"/>
      <c r="F6" s="8"/>
    </row>
    <row r="7" spans="3:9">
      <c r="C7" s="6"/>
      <c r="D7" s="7"/>
      <c r="E7" s="7"/>
      <c r="F7" s="8"/>
    </row>
    <row r="8" spans="3:9">
      <c r="C8" s="6"/>
      <c r="D8" s="7"/>
      <c r="E8" s="7"/>
      <c r="F8" s="8"/>
    </row>
    <row r="9" spans="3:9" s="10" customFormat="1">
      <c r="C9" s="135"/>
      <c r="D9" s="135"/>
      <c r="E9" s="135"/>
      <c r="F9" s="135"/>
      <c r="G9" s="9"/>
    </row>
    <row r="10" spans="3:9" s="10" customFormat="1">
      <c r="C10" s="136" t="s">
        <v>106</v>
      </c>
      <c r="D10" s="136"/>
      <c r="E10" s="136"/>
      <c r="F10" s="136"/>
      <c r="G10" s="9"/>
    </row>
    <row r="11" spans="3:9" s="10" customFormat="1">
      <c r="C11" s="137"/>
      <c r="D11" s="137"/>
      <c r="E11" s="137"/>
      <c r="F11" s="137"/>
      <c r="G11" s="9"/>
    </row>
    <row r="12" spans="3:9" ht="17.25" thickBot="1">
      <c r="C12" s="11"/>
      <c r="D12" s="12"/>
      <c r="E12" s="12"/>
      <c r="F12" s="13"/>
      <c r="G12" s="14"/>
      <c r="I12" s="10"/>
    </row>
    <row r="13" spans="3:9" ht="18" customHeight="1" thickBot="1">
      <c r="C13" s="138" t="s">
        <v>113</v>
      </c>
      <c r="D13" s="138"/>
      <c r="E13" s="138"/>
      <c r="F13" s="138"/>
    </row>
    <row r="14" spans="3:9" ht="18" customHeight="1">
      <c r="C14" s="103"/>
      <c r="D14" s="104"/>
      <c r="E14" s="104"/>
      <c r="F14" s="105"/>
    </row>
    <row r="15" spans="3:9">
      <c r="C15" s="15" t="s">
        <v>1</v>
      </c>
      <c r="D15" s="16" t="s">
        <v>2</v>
      </c>
      <c r="E15" s="139" t="s">
        <v>155</v>
      </c>
      <c r="F15" s="139"/>
    </row>
    <row r="16" spans="3:9" ht="36" customHeight="1">
      <c r="C16" s="15" t="s">
        <v>3</v>
      </c>
      <c r="D16" s="16" t="s">
        <v>4</v>
      </c>
      <c r="E16" s="134" t="s">
        <v>105</v>
      </c>
      <c r="F16" s="134"/>
    </row>
    <row r="17" spans="3:6">
      <c r="C17" s="15" t="s">
        <v>5</v>
      </c>
      <c r="D17" s="16" t="s">
        <v>6</v>
      </c>
      <c r="E17" s="141" t="s">
        <v>134</v>
      </c>
      <c r="F17" s="141"/>
    </row>
    <row r="18" spans="3:6">
      <c r="C18" s="15" t="s">
        <v>7</v>
      </c>
      <c r="D18" s="16" t="s">
        <v>8</v>
      </c>
      <c r="E18" s="142" t="s">
        <v>9</v>
      </c>
      <c r="F18" s="142"/>
    </row>
    <row r="19" spans="3:6">
      <c r="C19" s="143" t="s">
        <v>10</v>
      </c>
      <c r="D19" s="143"/>
      <c r="E19" s="143"/>
      <c r="F19" s="143"/>
    </row>
    <row r="20" spans="3:6">
      <c r="C20" s="15"/>
      <c r="D20" s="16" t="s">
        <v>11</v>
      </c>
      <c r="E20" s="142" t="s">
        <v>12</v>
      </c>
      <c r="F20" s="142"/>
    </row>
    <row r="21" spans="3:6">
      <c r="C21" s="15"/>
      <c r="D21" s="17" t="s">
        <v>13</v>
      </c>
      <c r="E21" s="142">
        <v>1</v>
      </c>
      <c r="F21" s="142"/>
    </row>
    <row r="22" spans="3:6" ht="16.5" customHeight="1">
      <c r="C22" s="18"/>
      <c r="D22" s="144"/>
      <c r="E22" s="144"/>
      <c r="F22" s="144"/>
    </row>
    <row r="23" spans="3:6" ht="16.5" customHeight="1">
      <c r="C23" s="145" t="s">
        <v>14</v>
      </c>
      <c r="D23" s="145"/>
      <c r="E23" s="145"/>
      <c r="F23" s="145"/>
    </row>
    <row r="24" spans="3:6" ht="16.5" customHeight="1">
      <c r="C24" s="19">
        <v>1</v>
      </c>
      <c r="D24" s="20" t="s">
        <v>15</v>
      </c>
      <c r="E24" s="134" t="s">
        <v>107</v>
      </c>
      <c r="F24" s="134"/>
    </row>
    <row r="25" spans="3:6">
      <c r="C25" s="19">
        <v>2</v>
      </c>
      <c r="D25" s="21" t="s">
        <v>17</v>
      </c>
      <c r="E25" s="146" t="s">
        <v>108</v>
      </c>
      <c r="F25" s="146"/>
    </row>
    <row r="26" spans="3:6">
      <c r="C26" s="19">
        <v>3</v>
      </c>
      <c r="D26" s="20" t="s">
        <v>19</v>
      </c>
      <c r="E26" s="147">
        <v>1047</v>
      </c>
      <c r="F26" s="147"/>
    </row>
    <row r="27" spans="3:6" ht="16.5" customHeight="1">
      <c r="C27" s="19">
        <v>4</v>
      </c>
      <c r="D27" s="20" t="s">
        <v>20</v>
      </c>
      <c r="E27" s="134" t="s">
        <v>109</v>
      </c>
      <c r="F27" s="134"/>
    </row>
    <row r="28" spans="3:6" ht="17.25" thickBot="1">
      <c r="C28" s="22">
        <v>5</v>
      </c>
      <c r="D28" s="23" t="s">
        <v>21</v>
      </c>
      <c r="E28" s="140">
        <v>43831</v>
      </c>
      <c r="F28" s="140"/>
    </row>
    <row r="29" spans="3:6" ht="17.25" thickBot="1">
      <c r="C29" s="149" t="s">
        <v>22</v>
      </c>
      <c r="D29" s="149"/>
      <c r="E29" s="149"/>
      <c r="F29" s="149"/>
    </row>
    <row r="30" spans="3:6" ht="12" customHeight="1">
      <c r="C30" s="24">
        <v>1</v>
      </c>
      <c r="D30" s="25" t="s">
        <v>23</v>
      </c>
      <c r="E30" s="26" t="s">
        <v>24</v>
      </c>
      <c r="F30" s="27" t="s">
        <v>25</v>
      </c>
    </row>
    <row r="31" spans="3:6">
      <c r="C31" s="19" t="s">
        <v>1</v>
      </c>
      <c r="D31" s="107" t="s">
        <v>26</v>
      </c>
      <c r="E31" s="29">
        <v>1</v>
      </c>
      <c r="F31" s="106">
        <f>E26</f>
        <v>1047</v>
      </c>
    </row>
    <row r="32" spans="3:6">
      <c r="C32" s="19" t="s">
        <v>3</v>
      </c>
      <c r="D32" s="107" t="s">
        <v>110</v>
      </c>
      <c r="E32" s="29">
        <v>0.2</v>
      </c>
      <c r="F32" s="30">
        <f>TRUNC((F31*E32),2)</f>
        <v>209.4</v>
      </c>
    </row>
    <row r="33" spans="3:9">
      <c r="C33" s="19" t="s">
        <v>5</v>
      </c>
      <c r="D33" s="107" t="s">
        <v>28</v>
      </c>
      <c r="E33" s="29"/>
      <c r="F33" s="30">
        <f>TRUNC((F31*E33),2)</f>
        <v>0</v>
      </c>
    </row>
    <row r="34" spans="3:9">
      <c r="C34" s="19" t="s">
        <v>7</v>
      </c>
      <c r="D34" s="107" t="s">
        <v>29</v>
      </c>
      <c r="E34" s="29"/>
      <c r="F34" s="30">
        <v>0</v>
      </c>
    </row>
    <row r="35" spans="3:9">
      <c r="C35" s="19" t="s">
        <v>30</v>
      </c>
      <c r="D35" s="107" t="s">
        <v>31</v>
      </c>
      <c r="E35" s="29"/>
      <c r="F35" s="30">
        <v>0</v>
      </c>
    </row>
    <row r="36" spans="3:9" ht="17.25" thickBot="1">
      <c r="C36" s="31"/>
      <c r="D36" s="32" t="s">
        <v>32</v>
      </c>
      <c r="E36" s="33"/>
      <c r="F36" s="34">
        <f>TRUNC(SUM(F31:F35),2)</f>
        <v>1256.4000000000001</v>
      </c>
      <c r="G36" s="35"/>
      <c r="I36" s="36"/>
    </row>
    <row r="37" spans="3:9" ht="17.25" thickBot="1">
      <c r="C37" s="150" t="s">
        <v>33</v>
      </c>
      <c r="D37" s="150"/>
      <c r="E37" s="150"/>
      <c r="F37" s="150"/>
      <c r="I37" s="36"/>
    </row>
    <row r="38" spans="3:9">
      <c r="C38" s="24" t="s">
        <v>34</v>
      </c>
      <c r="D38" s="37" t="s">
        <v>35</v>
      </c>
      <c r="E38" s="38"/>
      <c r="F38" s="27" t="s">
        <v>25</v>
      </c>
    </row>
    <row r="39" spans="3:9">
      <c r="C39" s="19" t="s">
        <v>1</v>
      </c>
      <c r="D39" s="21" t="s">
        <v>36</v>
      </c>
      <c r="E39" s="39">
        <f>Almoxarife!E39</f>
        <v>8.3299999999999999E-2</v>
      </c>
      <c r="F39" s="40">
        <f>TRUNC(($F$36*E39),2)</f>
        <v>104.65</v>
      </c>
      <c r="I39" s="41"/>
    </row>
    <row r="40" spans="3:9">
      <c r="C40" s="19" t="s">
        <v>3</v>
      </c>
      <c r="D40" s="42" t="s">
        <v>37</v>
      </c>
      <c r="E40" s="39">
        <f>Almoxarife!E40</f>
        <v>0.121</v>
      </c>
      <c r="F40" s="40">
        <f>TRUNC(($F$36*E40),2)</f>
        <v>152.02000000000001</v>
      </c>
      <c r="I40" s="44"/>
    </row>
    <row r="41" spans="3:9">
      <c r="C41" s="31"/>
      <c r="D41" s="32" t="s">
        <v>32</v>
      </c>
      <c r="E41" s="45">
        <f>SUM(E39:E40)</f>
        <v>0.20429999999999998</v>
      </c>
      <c r="F41" s="46">
        <f>TRUNC(SUM(F39:F40),2)</f>
        <v>256.67</v>
      </c>
    </row>
    <row r="42" spans="3:9">
      <c r="C42" s="19"/>
      <c r="D42" s="42"/>
      <c r="E42" s="47"/>
      <c r="F42" s="48"/>
    </row>
    <row r="43" spans="3:9" ht="31.5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>
      <c r="C44" s="19" t="s">
        <v>1</v>
      </c>
      <c r="D44" s="107" t="s">
        <v>40</v>
      </c>
      <c r="E44" s="39">
        <f>Almoxarife!E44</f>
        <v>0.2</v>
      </c>
      <c r="F44" s="53">
        <f t="shared" ref="F44:F51" si="0">TRUNC(($F$36+$F$41)*E44,2)</f>
        <v>302.61</v>
      </c>
    </row>
    <row r="45" spans="3:9">
      <c r="C45" s="19" t="s">
        <v>3</v>
      </c>
      <c r="D45" s="107" t="s">
        <v>41</v>
      </c>
      <c r="E45" s="39">
        <f>Almoxarife!E45</f>
        <v>2.5000000000000001E-2</v>
      </c>
      <c r="F45" s="53">
        <f t="shared" si="0"/>
        <v>37.82</v>
      </c>
    </row>
    <row r="46" spans="3:9">
      <c r="C46" s="19" t="s">
        <v>5</v>
      </c>
      <c r="D46" s="107" t="s">
        <v>42</v>
      </c>
      <c r="E46" s="39">
        <f>Almoxarife!E46</f>
        <v>1.4999999999999999E-2</v>
      </c>
      <c r="F46" s="53">
        <f t="shared" si="0"/>
        <v>22.69</v>
      </c>
    </row>
    <row r="47" spans="3:9">
      <c r="C47" s="19" t="s">
        <v>7</v>
      </c>
      <c r="D47" s="107" t="s">
        <v>43</v>
      </c>
      <c r="E47" s="39">
        <f>Almoxarife!E47</f>
        <v>1.5015000000000001E-2</v>
      </c>
      <c r="F47" s="53">
        <f t="shared" si="0"/>
        <v>22.71</v>
      </c>
    </row>
    <row r="48" spans="3:9">
      <c r="C48" s="19" t="s">
        <v>30</v>
      </c>
      <c r="D48" s="107" t="s">
        <v>44</v>
      </c>
      <c r="E48" s="39">
        <f>Almoxarife!E48</f>
        <v>0.01</v>
      </c>
      <c r="F48" s="53">
        <f t="shared" si="0"/>
        <v>15.13</v>
      </c>
    </row>
    <row r="49" spans="3:9">
      <c r="C49" s="19" t="s">
        <v>45</v>
      </c>
      <c r="D49" s="107" t="s">
        <v>46</v>
      </c>
      <c r="E49" s="39">
        <f>Almoxarife!E49</f>
        <v>6.0000000000000001E-3</v>
      </c>
      <c r="F49" s="53">
        <f t="shared" si="0"/>
        <v>9.07</v>
      </c>
    </row>
    <row r="50" spans="3:9">
      <c r="C50" s="19" t="s">
        <v>47</v>
      </c>
      <c r="D50" s="107" t="s">
        <v>48</v>
      </c>
      <c r="E50" s="39">
        <f>Almoxarife!E50</f>
        <v>2E-3</v>
      </c>
      <c r="F50" s="53">
        <f t="shared" si="0"/>
        <v>3.02</v>
      </c>
    </row>
    <row r="51" spans="3:9">
      <c r="C51" s="19" t="s">
        <v>49</v>
      </c>
      <c r="D51" s="107" t="s">
        <v>50</v>
      </c>
      <c r="E51" s="39">
        <f>Almoxarife!E51</f>
        <v>0.08</v>
      </c>
      <c r="F51" s="53">
        <f t="shared" si="0"/>
        <v>121.04</v>
      </c>
      <c r="I51" s="44"/>
    </row>
    <row r="52" spans="3:9" ht="16.5" customHeight="1">
      <c r="C52" s="151" t="s">
        <v>32</v>
      </c>
      <c r="D52" s="151"/>
      <c r="E52" s="54">
        <f>SUM(E44:E51)</f>
        <v>0.35301500000000002</v>
      </c>
      <c r="F52" s="55">
        <f>TRUNC(SUM(F44:F51),2)</f>
        <v>534.09</v>
      </c>
    </row>
    <row r="53" spans="3:9" ht="11.1" customHeight="1">
      <c r="C53" s="19"/>
      <c r="D53" s="107"/>
      <c r="E53" s="56"/>
      <c r="F53" s="48"/>
    </row>
    <row r="54" spans="3:9" ht="16.5" customHeight="1">
      <c r="C54" s="108" t="s">
        <v>51</v>
      </c>
      <c r="D54" s="152" t="s">
        <v>52</v>
      </c>
      <c r="E54" s="152"/>
      <c r="F54" s="52" t="s">
        <v>25</v>
      </c>
    </row>
    <row r="55" spans="3:9" ht="16.899999999999999" customHeight="1">
      <c r="C55" s="19" t="s">
        <v>1</v>
      </c>
      <c r="D55" s="153" t="s">
        <v>53</v>
      </c>
      <c r="E55" s="153"/>
      <c r="F55" s="30">
        <v>0</v>
      </c>
    </row>
    <row r="56" spans="3:9" ht="30.75" customHeight="1">
      <c r="C56" s="19" t="s">
        <v>3</v>
      </c>
      <c r="D56" s="153" t="s">
        <v>137</v>
      </c>
      <c r="E56" s="153"/>
      <c r="F56" s="30">
        <f>TRUNC(((12.5*0.9)*21.08),2)</f>
        <v>237.15</v>
      </c>
    </row>
    <row r="57" spans="3:9" ht="16.899999999999999" customHeight="1">
      <c r="C57" s="19" t="s">
        <v>5</v>
      </c>
      <c r="D57" s="153" t="s">
        <v>153</v>
      </c>
      <c r="E57" s="153"/>
      <c r="F57" s="30">
        <v>15</v>
      </c>
    </row>
    <row r="58" spans="3:9">
      <c r="C58" s="19" t="s">
        <v>7</v>
      </c>
      <c r="D58" s="153" t="s">
        <v>154</v>
      </c>
      <c r="E58" s="153"/>
      <c r="F58" s="30">
        <v>3.5</v>
      </c>
    </row>
    <row r="59" spans="3:9">
      <c r="C59" s="19" t="s">
        <v>30</v>
      </c>
      <c r="D59" s="154"/>
      <c r="E59" s="154"/>
      <c r="F59" s="57"/>
    </row>
    <row r="60" spans="3:9" ht="16.5" customHeight="1">
      <c r="C60" s="58"/>
      <c r="D60" s="155" t="s">
        <v>32</v>
      </c>
      <c r="E60" s="155"/>
      <c r="F60" s="46">
        <f>TRUNC(SUM(F55:F59),2)</f>
        <v>255.65</v>
      </c>
      <c r="G60" s="35"/>
    </row>
    <row r="61" spans="3:9">
      <c r="C61" s="156"/>
      <c r="D61" s="156"/>
      <c r="E61" s="156"/>
      <c r="F61" s="156"/>
      <c r="G61" s="35"/>
    </row>
    <row r="62" spans="3:9" ht="32.25" customHeight="1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256.67</v>
      </c>
      <c r="G63" s="35"/>
    </row>
    <row r="64" spans="3:9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534.09</v>
      </c>
      <c r="G64" s="35"/>
    </row>
    <row r="65" spans="3:7">
      <c r="C65" s="19" t="s">
        <v>51</v>
      </c>
      <c r="D65" s="42" t="s">
        <v>52</v>
      </c>
      <c r="E65" s="61"/>
      <c r="F65" s="48">
        <f>F60</f>
        <v>255.65</v>
      </c>
      <c r="G65" s="35"/>
    </row>
    <row r="66" spans="3:7">
      <c r="C66" s="58"/>
      <c r="D66" s="111" t="s">
        <v>32</v>
      </c>
      <c r="E66" s="63"/>
      <c r="F66" s="46">
        <f>SUM(F63:F65)</f>
        <v>1046.4100000000001</v>
      </c>
      <c r="G66" s="35"/>
    </row>
    <row r="67" spans="3:7" ht="17.25" thickBot="1">
      <c r="C67" s="148"/>
      <c r="D67" s="148"/>
      <c r="E67" s="148"/>
      <c r="F67" s="148"/>
      <c r="G67" s="35"/>
    </row>
    <row r="68" spans="3:7" ht="17.25" thickBot="1">
      <c r="C68" s="157" t="s">
        <v>56</v>
      </c>
      <c r="D68" s="157"/>
      <c r="E68" s="157"/>
      <c r="F68" s="157"/>
    </row>
    <row r="69" spans="3:7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>
      <c r="C70" s="19" t="s">
        <v>1</v>
      </c>
      <c r="D70" s="21" t="s">
        <v>58</v>
      </c>
      <c r="E70" s="39">
        <f>Almoxarife!E70</f>
        <v>4.1999999999999997E-3</v>
      </c>
      <c r="F70" s="53">
        <f>TRUNC(((F36+F41+F51+F60)*E70),2)</f>
        <v>7.93</v>
      </c>
    </row>
    <row r="71" spans="3:7">
      <c r="C71" s="19" t="s">
        <v>3</v>
      </c>
      <c r="D71" s="21" t="s">
        <v>59</v>
      </c>
      <c r="E71" s="39">
        <f>Almoxarife!E71</f>
        <v>3.3599999999999998E-4</v>
      </c>
      <c r="F71" s="53">
        <f>TRUNC(((F36)*E71),2)</f>
        <v>0.42</v>
      </c>
    </row>
    <row r="72" spans="3:7">
      <c r="C72" s="19" t="s">
        <v>5</v>
      </c>
      <c r="D72" s="21" t="s">
        <v>60</v>
      </c>
      <c r="E72" s="39">
        <f>Almoxarife!E72</f>
        <v>0.02</v>
      </c>
      <c r="F72" s="53">
        <f>TRUNC((F36*E72),2)</f>
        <v>25.12</v>
      </c>
    </row>
    <row r="73" spans="3:7">
      <c r="C73" s="19" t="s">
        <v>7</v>
      </c>
      <c r="D73" s="21" t="s">
        <v>61</v>
      </c>
      <c r="E73" s="39">
        <f>Almoxarife!E73</f>
        <v>1.8472222222222223E-2</v>
      </c>
      <c r="F73" s="53">
        <f>TRUNC(((F36+F66)*E73),2)</f>
        <v>42.53</v>
      </c>
    </row>
    <row r="74" spans="3:7" ht="25.5" customHeight="1">
      <c r="C74" s="19" t="s">
        <v>30</v>
      </c>
      <c r="D74" s="21" t="s">
        <v>62</v>
      </c>
      <c r="E74" s="39">
        <f>Almoxarife!E74</f>
        <v>6.5209715277777785E-3</v>
      </c>
      <c r="F74" s="53">
        <f>TRUNC(((F36)*E74),2)</f>
        <v>8.19</v>
      </c>
    </row>
    <row r="75" spans="3:7">
      <c r="C75" s="19" t="s">
        <v>45</v>
      </c>
      <c r="D75" s="21" t="s">
        <v>63</v>
      </c>
      <c r="E75" s="39">
        <f>Almoxarife!E75</f>
        <v>0.02</v>
      </c>
      <c r="F75" s="53">
        <f>TRUNC((F36*E75),2)</f>
        <v>25.12</v>
      </c>
    </row>
    <row r="76" spans="3:7" ht="16.5" customHeight="1">
      <c r="C76" s="158" t="s">
        <v>32</v>
      </c>
      <c r="D76" s="158"/>
      <c r="E76" s="66">
        <f>SUM(E70:E75)</f>
        <v>6.952919375000001E-2</v>
      </c>
      <c r="F76" s="55">
        <f>TRUNC(SUM(F70:F75),2)</f>
        <v>109.31</v>
      </c>
      <c r="G76" s="35"/>
    </row>
    <row r="77" spans="3:7" ht="17.25" thickBot="1">
      <c r="C77" s="159"/>
      <c r="D77" s="159"/>
      <c r="E77" s="159"/>
      <c r="F77" s="159"/>
      <c r="G77" s="35"/>
    </row>
    <row r="78" spans="3:7" ht="17.25" thickBot="1">
      <c r="C78" s="157" t="s">
        <v>64</v>
      </c>
      <c r="D78" s="157"/>
      <c r="E78" s="157"/>
      <c r="F78" s="157"/>
      <c r="G78" s="35"/>
    </row>
    <row r="79" spans="3:7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>
      <c r="C80" s="19" t="s">
        <v>1</v>
      </c>
      <c r="D80" s="21" t="s">
        <v>67</v>
      </c>
      <c r="E80" s="39">
        <f>Almoxarife!E80</f>
        <v>8.2191780821917804E-2</v>
      </c>
      <c r="F80" s="70">
        <f>TRUNC(((F36+F66+F76)*E80),2)</f>
        <v>198.25</v>
      </c>
      <c r="G80" s="35"/>
    </row>
    <row r="81" spans="3:7">
      <c r="C81" s="19" t="s">
        <v>3</v>
      </c>
      <c r="D81" s="21" t="s">
        <v>66</v>
      </c>
      <c r="E81" s="39">
        <f>Almoxarife!E81</f>
        <v>2.2800000000000001E-2</v>
      </c>
      <c r="F81" s="70">
        <f>TRUNC(((F36+F66+F76)*E81),2)</f>
        <v>54.99</v>
      </c>
      <c r="G81" s="35"/>
    </row>
    <row r="82" spans="3:7">
      <c r="C82" s="19" t="s">
        <v>5</v>
      </c>
      <c r="D82" s="21" t="s">
        <v>68</v>
      </c>
      <c r="E82" s="39">
        <f>Almoxarife!E82</f>
        <v>1.3300000000000001E-2</v>
      </c>
      <c r="F82" s="70">
        <f>TRUNC(((F36+F66+F76)*E82),2)</f>
        <v>32.08</v>
      </c>
      <c r="G82" s="35"/>
    </row>
    <row r="83" spans="3:7">
      <c r="C83" s="19" t="s">
        <v>7</v>
      </c>
      <c r="D83" s="21" t="s">
        <v>69</v>
      </c>
      <c r="E83" s="39">
        <f>Almoxarife!E83</f>
        <v>1.3000000000000001E-2</v>
      </c>
      <c r="F83" s="70">
        <f>TRUNC(((F36+F66+F76)*E83),2)</f>
        <v>31.35</v>
      </c>
      <c r="G83" s="35"/>
    </row>
    <row r="84" spans="3:7">
      <c r="C84" s="19" t="s">
        <v>30</v>
      </c>
      <c r="D84" s="21" t="s">
        <v>70</v>
      </c>
      <c r="E84" s="39">
        <f>Almoxarife!E84</f>
        <v>0</v>
      </c>
      <c r="F84" s="70">
        <f>TRUNC(((F36+F66+F76)*E84),2)</f>
        <v>0</v>
      </c>
      <c r="G84" s="35"/>
    </row>
    <row r="85" spans="3:7">
      <c r="C85" s="19" t="s">
        <v>45</v>
      </c>
      <c r="D85" s="21" t="s">
        <v>71</v>
      </c>
      <c r="E85" s="39">
        <f>Almoxarife!E85</f>
        <v>1.8500000000000003E-2</v>
      </c>
      <c r="F85" s="70">
        <f>TRUNC(((F36+F66+F76)*E85),2)</f>
        <v>44.62</v>
      </c>
      <c r="G85" s="35"/>
    </row>
    <row r="86" spans="3:7" ht="16.5" customHeight="1">
      <c r="C86" s="160" t="s">
        <v>32</v>
      </c>
      <c r="D86" s="160"/>
      <c r="E86" s="71">
        <f>SUM(E80:E85)</f>
        <v>0.1497917808219178</v>
      </c>
      <c r="F86" s="55">
        <f>TRUNC(SUM(F80:F85),2)</f>
        <v>361.29</v>
      </c>
      <c r="G86" s="35"/>
    </row>
    <row r="87" spans="3:7">
      <c r="C87" s="156"/>
      <c r="D87" s="156"/>
      <c r="E87" s="156"/>
      <c r="F87" s="156"/>
      <c r="G87" s="35"/>
    </row>
    <row r="88" spans="3:7" ht="16.5" customHeight="1">
      <c r="C88" s="108" t="s">
        <v>72</v>
      </c>
      <c r="D88" s="152" t="s">
        <v>73</v>
      </c>
      <c r="E88" s="152"/>
      <c r="F88" s="52" t="s">
        <v>25</v>
      </c>
      <c r="G88" s="35"/>
    </row>
    <row r="89" spans="3:7">
      <c r="C89" s="19" t="s">
        <v>1</v>
      </c>
      <c r="D89" s="21" t="s">
        <v>74</v>
      </c>
      <c r="E89" s="72"/>
      <c r="F89" s="48">
        <v>0</v>
      </c>
      <c r="G89" s="35"/>
    </row>
    <row r="90" spans="3:7">
      <c r="C90" s="156"/>
      <c r="D90" s="156"/>
      <c r="E90" s="156"/>
      <c r="F90" s="156"/>
      <c r="G90" s="35"/>
    </row>
    <row r="91" spans="3:7" ht="40.5" customHeight="1">
      <c r="C91" s="108">
        <v>4</v>
      </c>
      <c r="D91" s="152" t="s">
        <v>75</v>
      </c>
      <c r="E91" s="152"/>
      <c r="F91" s="52" t="s">
        <v>25</v>
      </c>
      <c r="G91" s="35"/>
    </row>
    <row r="92" spans="3:7">
      <c r="C92" s="19" t="s">
        <v>65</v>
      </c>
      <c r="D92" s="21" t="s">
        <v>76</v>
      </c>
      <c r="E92" s="72"/>
      <c r="F92" s="48">
        <f>F86</f>
        <v>361.29</v>
      </c>
      <c r="G92" s="35"/>
    </row>
    <row r="93" spans="3:7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>
      <c r="C94" s="73"/>
      <c r="D94" s="161" t="s">
        <v>32</v>
      </c>
      <c r="E94" s="161"/>
      <c r="F94" s="46">
        <f>TRUNC(SUM(F92:F93),2)</f>
        <v>361.29</v>
      </c>
      <c r="G94" s="35"/>
    </row>
    <row r="95" spans="3:7" ht="17.25" thickBot="1">
      <c r="C95" s="157" t="s">
        <v>77</v>
      </c>
      <c r="D95" s="157"/>
      <c r="E95" s="157"/>
      <c r="F95" s="157"/>
    </row>
    <row r="96" spans="3:7" ht="16.5" customHeight="1">
      <c r="C96" s="24">
        <v>5</v>
      </c>
      <c r="D96" s="163" t="s">
        <v>78</v>
      </c>
      <c r="E96" s="163"/>
      <c r="F96" s="27" t="s">
        <v>25</v>
      </c>
    </row>
    <row r="97" spans="3:9" ht="16.899999999999999" customHeight="1">
      <c r="C97" s="19" t="s">
        <v>1</v>
      </c>
      <c r="D97" s="162" t="s">
        <v>79</v>
      </c>
      <c r="E97" s="162"/>
      <c r="F97" s="48">
        <f>TRUNC(603.08/12,2)</f>
        <v>50.25</v>
      </c>
    </row>
    <row r="98" spans="3:9" ht="16.899999999999999" customHeight="1">
      <c r="C98" s="19" t="s">
        <v>3</v>
      </c>
      <c r="D98" s="162" t="s">
        <v>111</v>
      </c>
      <c r="E98" s="162"/>
      <c r="F98" s="48">
        <v>26.54</v>
      </c>
    </row>
    <row r="99" spans="3:9" ht="16.899999999999999" customHeight="1">
      <c r="C99" s="19" t="s">
        <v>5</v>
      </c>
      <c r="D99" s="162" t="s">
        <v>81</v>
      </c>
      <c r="E99" s="162"/>
      <c r="F99" s="48">
        <v>0</v>
      </c>
    </row>
    <row r="100" spans="3:9" ht="16.5" customHeight="1">
      <c r="C100" s="158" t="s">
        <v>32</v>
      </c>
      <c r="D100" s="158"/>
      <c r="E100" s="158"/>
      <c r="F100" s="55">
        <f>TRUNC(SUM(F97:F99),2)</f>
        <v>76.790000000000006</v>
      </c>
      <c r="G100" s="35"/>
    </row>
    <row r="101" spans="3:9" ht="17.25" thickBot="1">
      <c r="C101" s="164"/>
      <c r="D101" s="164"/>
      <c r="E101" s="164"/>
      <c r="F101" s="164"/>
      <c r="H101" s="36"/>
    </row>
    <row r="102" spans="3:9" ht="17.25" thickBot="1">
      <c r="C102" s="165" t="s">
        <v>82</v>
      </c>
      <c r="D102" s="165"/>
      <c r="E102" s="165"/>
      <c r="F102" s="165"/>
    </row>
    <row r="103" spans="3:9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>
      <c r="C104" s="19" t="s">
        <v>1</v>
      </c>
      <c r="D104" s="107" t="s">
        <v>84</v>
      </c>
      <c r="E104" s="39">
        <f>Almoxarife!E104</f>
        <v>5.0000000000000001E-3</v>
      </c>
      <c r="F104" s="76">
        <f>SUM((F36+F66+F76+F94+F100)*E104)</f>
        <v>14.251000000000001</v>
      </c>
      <c r="H104" s="36"/>
    </row>
    <row r="105" spans="3:9">
      <c r="C105" s="19" t="s">
        <v>3</v>
      </c>
      <c r="D105" s="107" t="s">
        <v>85</v>
      </c>
      <c r="E105" s="39">
        <f>Almoxarife!E105</f>
        <v>5.0000000000000001E-3</v>
      </c>
      <c r="F105" s="76">
        <f>SUM((F36+F66+F76+F94+F100)*E105)</f>
        <v>14.251000000000001</v>
      </c>
    </row>
    <row r="106" spans="3:9">
      <c r="C106" s="19" t="s">
        <v>5</v>
      </c>
      <c r="D106" s="107" t="s">
        <v>86</v>
      </c>
      <c r="E106" s="75"/>
      <c r="F106" s="76"/>
    </row>
    <row r="107" spans="3:9">
      <c r="C107" s="77"/>
      <c r="D107" s="110" t="s">
        <v>87</v>
      </c>
      <c r="E107" s="75"/>
      <c r="F107" s="78"/>
    </row>
    <row r="108" spans="3:9">
      <c r="C108" s="77"/>
      <c r="D108" s="107" t="s">
        <v>88</v>
      </c>
      <c r="E108" s="39">
        <f>Almoxarife!E108</f>
        <v>6.4999999999999997E-3</v>
      </c>
      <c r="F108" s="76">
        <f>SUM(F104+F105+F122)/E114*E108</f>
        <v>20.483374931581825</v>
      </c>
      <c r="I108" s="79"/>
    </row>
    <row r="109" spans="3:9">
      <c r="C109" s="77"/>
      <c r="D109" s="107" t="s">
        <v>89</v>
      </c>
      <c r="E109" s="39">
        <f>Almoxarife!E109</f>
        <v>0.03</v>
      </c>
      <c r="F109" s="76">
        <f>SUM(F104+F105+F122)/E114*E109</f>
        <v>94.538653530377658</v>
      </c>
    </row>
    <row r="110" spans="3:9">
      <c r="C110" s="77"/>
      <c r="D110" s="110" t="s">
        <v>90</v>
      </c>
      <c r="E110" s="75"/>
      <c r="F110" s="76"/>
    </row>
    <row r="111" spans="3:9">
      <c r="C111" s="77"/>
      <c r="D111" s="107" t="s">
        <v>91</v>
      </c>
      <c r="E111" s="39">
        <f>Almoxarife!E111</f>
        <v>0.05</v>
      </c>
      <c r="F111" s="76">
        <f>SUM(F104+F105+F122)/E114*E111</f>
        <v>157.56442255062944</v>
      </c>
    </row>
    <row r="112" spans="3:9">
      <c r="C112" s="77"/>
      <c r="D112" s="110" t="s">
        <v>92</v>
      </c>
      <c r="E112" s="75"/>
      <c r="F112" s="78"/>
      <c r="I112" s="80"/>
    </row>
    <row r="113" spans="3:9" ht="16.5" customHeight="1">
      <c r="C113" s="158" t="s">
        <v>32</v>
      </c>
      <c r="D113" s="158"/>
      <c r="E113" s="81">
        <f>SUM(E104:E112)</f>
        <v>9.6500000000000002E-2</v>
      </c>
      <c r="F113" s="82">
        <f>TRUNC(SUM(F104:F112),2)</f>
        <v>301.08</v>
      </c>
      <c r="G113" s="35"/>
    </row>
    <row r="114" spans="3:9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>
      <c r="C115" s="166" t="s">
        <v>94</v>
      </c>
      <c r="D115" s="166"/>
      <c r="E115" s="166"/>
      <c r="F115" s="166"/>
    </row>
    <row r="116" spans="3:9" ht="30" customHeight="1">
      <c r="C116" s="87"/>
      <c r="D116" s="152" t="s">
        <v>95</v>
      </c>
      <c r="E116" s="152"/>
      <c r="F116" s="52" t="s">
        <v>25</v>
      </c>
    </row>
    <row r="117" spans="3:9" ht="16.5" customHeight="1">
      <c r="C117" s="19" t="s">
        <v>1</v>
      </c>
      <c r="D117" s="162" t="s">
        <v>96</v>
      </c>
      <c r="E117" s="162"/>
      <c r="F117" s="48">
        <f>F36</f>
        <v>1256.4000000000001</v>
      </c>
    </row>
    <row r="118" spans="3:9" ht="16.5" customHeight="1">
      <c r="C118" s="19" t="s">
        <v>3</v>
      </c>
      <c r="D118" s="162" t="s">
        <v>97</v>
      </c>
      <c r="E118" s="162"/>
      <c r="F118" s="48">
        <f>F66</f>
        <v>1046.4100000000001</v>
      </c>
    </row>
    <row r="119" spans="3:9" ht="16.5" customHeight="1">
      <c r="C119" s="19" t="s">
        <v>5</v>
      </c>
      <c r="D119" s="162" t="s">
        <v>98</v>
      </c>
      <c r="E119" s="162"/>
      <c r="F119" s="48">
        <f>F76</f>
        <v>109.31</v>
      </c>
    </row>
    <row r="120" spans="3:9" ht="16.5" customHeight="1">
      <c r="C120" s="19" t="s">
        <v>7</v>
      </c>
      <c r="D120" s="162" t="s">
        <v>99</v>
      </c>
      <c r="E120" s="162"/>
      <c r="F120" s="48">
        <f>F94</f>
        <v>361.29</v>
      </c>
    </row>
    <row r="121" spans="3:9" ht="16.5" customHeight="1">
      <c r="C121" s="19" t="s">
        <v>30</v>
      </c>
      <c r="D121" s="162" t="s">
        <v>100</v>
      </c>
      <c r="E121" s="162"/>
      <c r="F121" s="48">
        <f>F100</f>
        <v>76.790000000000006</v>
      </c>
    </row>
    <row r="122" spans="3:9" ht="16.5" customHeight="1">
      <c r="C122" s="170" t="s">
        <v>101</v>
      </c>
      <c r="D122" s="170"/>
      <c r="E122" s="170"/>
      <c r="F122" s="88">
        <f>TRUNC(SUM(F117:F121),2)</f>
        <v>2850.2</v>
      </c>
    </row>
    <row r="123" spans="3:9" ht="16.5" customHeight="1">
      <c r="C123" s="19" t="s">
        <v>45</v>
      </c>
      <c r="D123" s="162" t="s">
        <v>102</v>
      </c>
      <c r="E123" s="162"/>
      <c r="F123" s="89">
        <f>F113</f>
        <v>301.08</v>
      </c>
    </row>
    <row r="124" spans="3:9" ht="16.5" customHeight="1">
      <c r="C124" s="171" t="s">
        <v>112</v>
      </c>
      <c r="D124" s="171"/>
      <c r="E124" s="171"/>
      <c r="F124" s="90">
        <f>SUM(F122:F123)</f>
        <v>3151.2799999999997</v>
      </c>
      <c r="G124" s="35"/>
      <c r="H124" s="44"/>
      <c r="I124" s="44"/>
    </row>
    <row r="125" spans="3:9" ht="17.25" thickBot="1">
      <c r="C125" s="91"/>
      <c r="D125" s="92"/>
      <c r="E125" s="92"/>
      <c r="F125" s="93"/>
      <c r="H125" s="94"/>
    </row>
    <row r="126" spans="3:9" ht="18" customHeight="1" thickBot="1">
      <c r="C126" s="167" t="s">
        <v>112</v>
      </c>
      <c r="D126" s="167"/>
      <c r="E126" s="167"/>
      <c r="F126" s="95">
        <f>E21*F124</f>
        <v>3151.2799999999997</v>
      </c>
      <c r="H126" s="96"/>
      <c r="I126" s="36"/>
    </row>
    <row r="127" spans="3:9" ht="17.25" thickBot="1">
      <c r="C127" s="97"/>
      <c r="D127" s="98"/>
      <c r="E127" s="98"/>
      <c r="F127" s="99"/>
      <c r="H127" s="100"/>
    </row>
    <row r="128" spans="3:9">
      <c r="C128" s="168"/>
      <c r="D128" s="168"/>
      <c r="E128" s="168"/>
      <c r="F128" s="168"/>
      <c r="H128" s="94"/>
      <c r="I128" s="36"/>
    </row>
    <row r="129" spans="3:9">
      <c r="C129" s="101"/>
      <c r="D129" s="101"/>
      <c r="E129" s="101"/>
      <c r="F129" s="101"/>
      <c r="H129" s="102"/>
      <c r="I129" s="36"/>
    </row>
    <row r="130" spans="3:9">
      <c r="C130" s="101"/>
      <c r="D130" s="101"/>
      <c r="E130" s="101"/>
      <c r="F130" s="101"/>
      <c r="H130" s="41"/>
      <c r="I130" s="36"/>
    </row>
    <row r="131" spans="3:9">
      <c r="C131" s="101"/>
      <c r="D131" s="101"/>
      <c r="E131" s="101"/>
      <c r="F131" s="101"/>
      <c r="H131" s="41"/>
      <c r="I131" s="36"/>
    </row>
    <row r="132" spans="3:9">
      <c r="C132" s="169" t="s">
        <v>138</v>
      </c>
      <c r="D132" s="169"/>
      <c r="E132" s="169"/>
      <c r="F132" s="169"/>
      <c r="H132" s="41"/>
      <c r="I132" s="36"/>
    </row>
  </sheetData>
  <mergeCells count="62"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E16:F16"/>
    <mergeCell ref="C9:F9"/>
    <mergeCell ref="C10:F10"/>
    <mergeCell ref="C11:F11"/>
    <mergeCell ref="C13:F13"/>
    <mergeCell ref="E15:F15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rowBreaks count="3" manualBreakCount="3">
    <brk id="60" max="6" man="1"/>
    <brk id="114" max="6" man="1"/>
    <brk id="1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32"/>
  <sheetViews>
    <sheetView view="pageBreakPreview" topLeftCell="A106" zoomScale="70" zoomScaleNormal="60" zoomScaleSheetLayoutView="70" workbookViewId="0">
      <selection activeCell="E16" sqref="E16:F16"/>
    </sheetView>
  </sheetViews>
  <sheetFormatPr defaultColWidth="9.140625" defaultRowHeight="16.5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3:9" ht="17.25" thickBot="1"/>
    <row r="2" spans="3:9">
      <c r="C2" s="3"/>
      <c r="D2" s="4"/>
      <c r="E2" s="4"/>
      <c r="F2" s="5"/>
    </row>
    <row r="3" spans="3:9">
      <c r="C3" s="6"/>
      <c r="D3" s="7"/>
      <c r="E3" s="7"/>
      <c r="F3" s="8"/>
    </row>
    <row r="4" spans="3:9">
      <c r="C4" s="6"/>
      <c r="D4" s="7"/>
      <c r="E4" s="7"/>
      <c r="F4" s="8"/>
    </row>
    <row r="5" spans="3:9">
      <c r="C5" s="6"/>
      <c r="D5" s="7"/>
      <c r="E5" s="7"/>
      <c r="F5" s="8"/>
    </row>
    <row r="6" spans="3:9">
      <c r="C6" s="6"/>
      <c r="D6" s="7"/>
      <c r="E6" s="7"/>
      <c r="F6" s="8"/>
    </row>
    <row r="7" spans="3:9">
      <c r="C7" s="6"/>
      <c r="D7" s="7"/>
      <c r="E7" s="7"/>
      <c r="F7" s="8"/>
    </row>
    <row r="8" spans="3:9">
      <c r="C8" s="6"/>
      <c r="D8" s="7"/>
      <c r="E8" s="7"/>
      <c r="F8" s="8"/>
    </row>
    <row r="9" spans="3:9" s="10" customFormat="1">
      <c r="C9" s="135"/>
      <c r="D9" s="135"/>
      <c r="E9" s="135"/>
      <c r="F9" s="135"/>
      <c r="G9" s="9"/>
    </row>
    <row r="10" spans="3:9" s="10" customFormat="1">
      <c r="C10" s="136" t="s">
        <v>114</v>
      </c>
      <c r="D10" s="136"/>
      <c r="E10" s="136"/>
      <c r="F10" s="136"/>
      <c r="G10" s="9"/>
    </row>
    <row r="11" spans="3:9" s="10" customFormat="1">
      <c r="C11" s="137"/>
      <c r="D11" s="137"/>
      <c r="E11" s="137"/>
      <c r="F11" s="137"/>
      <c r="G11" s="9"/>
    </row>
    <row r="12" spans="3:9" ht="17.25" thickBot="1">
      <c r="C12" s="11"/>
      <c r="D12" s="12"/>
      <c r="E12" s="12"/>
      <c r="F12" s="13"/>
      <c r="G12" s="14"/>
      <c r="I12" s="10"/>
    </row>
    <row r="13" spans="3:9" ht="18" customHeight="1" thickBot="1">
      <c r="C13" s="138" t="s">
        <v>118</v>
      </c>
      <c r="D13" s="138"/>
      <c r="E13" s="138"/>
      <c r="F13" s="138"/>
    </row>
    <row r="14" spans="3:9" ht="18" customHeight="1">
      <c r="C14" s="103"/>
      <c r="D14" s="104"/>
      <c r="E14" s="104"/>
      <c r="F14" s="105"/>
    </row>
    <row r="15" spans="3:9">
      <c r="C15" s="15" t="s">
        <v>1</v>
      </c>
      <c r="D15" s="16" t="s">
        <v>2</v>
      </c>
      <c r="E15" s="139" t="s">
        <v>155</v>
      </c>
      <c r="F15" s="139"/>
    </row>
    <row r="16" spans="3:9" ht="36" customHeight="1">
      <c r="C16" s="15" t="s">
        <v>3</v>
      </c>
      <c r="D16" s="16" t="s">
        <v>4</v>
      </c>
      <c r="E16" s="134" t="s">
        <v>105</v>
      </c>
      <c r="F16" s="134"/>
    </row>
    <row r="17" spans="3:6">
      <c r="C17" s="15" t="s">
        <v>5</v>
      </c>
      <c r="D17" s="16" t="s">
        <v>6</v>
      </c>
      <c r="E17" s="141" t="s">
        <v>134</v>
      </c>
      <c r="F17" s="141"/>
    </row>
    <row r="18" spans="3:6">
      <c r="C18" s="15" t="s">
        <v>7</v>
      </c>
      <c r="D18" s="16" t="s">
        <v>8</v>
      </c>
      <c r="E18" s="142" t="s">
        <v>9</v>
      </c>
      <c r="F18" s="142"/>
    </row>
    <row r="19" spans="3:6">
      <c r="C19" s="143" t="s">
        <v>10</v>
      </c>
      <c r="D19" s="143"/>
      <c r="E19" s="143"/>
      <c r="F19" s="143"/>
    </row>
    <row r="20" spans="3:6">
      <c r="C20" s="15"/>
      <c r="D20" s="16" t="s">
        <v>11</v>
      </c>
      <c r="E20" s="142" t="s">
        <v>12</v>
      </c>
      <c r="F20" s="142"/>
    </row>
    <row r="21" spans="3:6">
      <c r="C21" s="15"/>
      <c r="D21" s="17" t="s">
        <v>13</v>
      </c>
      <c r="E21" s="142">
        <v>2</v>
      </c>
      <c r="F21" s="142"/>
    </row>
    <row r="22" spans="3:6" ht="16.5" customHeight="1">
      <c r="C22" s="18"/>
      <c r="D22" s="144"/>
      <c r="E22" s="144"/>
      <c r="F22" s="144"/>
    </row>
    <row r="23" spans="3:6" ht="16.5" customHeight="1">
      <c r="C23" s="145" t="s">
        <v>14</v>
      </c>
      <c r="D23" s="145"/>
      <c r="E23" s="145"/>
      <c r="F23" s="145"/>
    </row>
    <row r="24" spans="3:6" ht="16.5" customHeight="1">
      <c r="C24" s="19">
        <v>1</v>
      </c>
      <c r="D24" s="20" t="s">
        <v>15</v>
      </c>
      <c r="E24" s="134" t="s">
        <v>115</v>
      </c>
      <c r="F24" s="134"/>
    </row>
    <row r="25" spans="3:6">
      <c r="C25" s="19">
        <v>2</v>
      </c>
      <c r="D25" s="21" t="s">
        <v>17</v>
      </c>
      <c r="E25" s="146" t="s">
        <v>116</v>
      </c>
      <c r="F25" s="146"/>
    </row>
    <row r="26" spans="3:6">
      <c r="C26" s="19">
        <v>3</v>
      </c>
      <c r="D26" s="20" t="s">
        <v>19</v>
      </c>
      <c r="E26" s="147">
        <v>1047</v>
      </c>
      <c r="F26" s="147"/>
    </row>
    <row r="27" spans="3:6" ht="16.5" customHeight="1">
      <c r="C27" s="19">
        <v>4</v>
      </c>
      <c r="D27" s="20" t="s">
        <v>20</v>
      </c>
      <c r="E27" s="134" t="s">
        <v>109</v>
      </c>
      <c r="F27" s="134"/>
    </row>
    <row r="28" spans="3:6" ht="17.25" thickBot="1">
      <c r="C28" s="22">
        <v>5</v>
      </c>
      <c r="D28" s="23" t="s">
        <v>21</v>
      </c>
      <c r="E28" s="140">
        <v>43831</v>
      </c>
      <c r="F28" s="140"/>
    </row>
    <row r="29" spans="3:6" ht="17.25" thickBot="1">
      <c r="C29" s="149" t="s">
        <v>22</v>
      </c>
      <c r="D29" s="149"/>
      <c r="E29" s="149"/>
      <c r="F29" s="149"/>
    </row>
    <row r="30" spans="3:6" ht="12" customHeight="1">
      <c r="C30" s="24">
        <v>1</v>
      </c>
      <c r="D30" s="25" t="s">
        <v>23</v>
      </c>
      <c r="E30" s="26" t="s">
        <v>24</v>
      </c>
      <c r="F30" s="27" t="s">
        <v>25</v>
      </c>
    </row>
    <row r="31" spans="3:6">
      <c r="C31" s="19" t="s">
        <v>1</v>
      </c>
      <c r="D31" s="107" t="s">
        <v>26</v>
      </c>
      <c r="E31" s="29">
        <v>1</v>
      </c>
      <c r="F31" s="106">
        <f>E26</f>
        <v>1047</v>
      </c>
    </row>
    <row r="32" spans="3:6">
      <c r="C32" s="19" t="s">
        <v>3</v>
      </c>
      <c r="D32" s="107" t="s">
        <v>27</v>
      </c>
      <c r="E32" s="29"/>
      <c r="F32" s="30"/>
    </row>
    <row r="33" spans="3:9">
      <c r="C33" s="19" t="s">
        <v>5</v>
      </c>
      <c r="D33" s="107" t="s">
        <v>28</v>
      </c>
      <c r="E33" s="29"/>
      <c r="F33" s="30">
        <f>ROUND((F31*E33),2)</f>
        <v>0</v>
      </c>
    </row>
    <row r="34" spans="3:9">
      <c r="C34" s="19" t="s">
        <v>7</v>
      </c>
      <c r="D34" s="107" t="s">
        <v>29</v>
      </c>
      <c r="E34" s="29"/>
      <c r="F34" s="30">
        <v>0</v>
      </c>
    </row>
    <row r="35" spans="3:9">
      <c r="C35" s="19" t="s">
        <v>30</v>
      </c>
      <c r="D35" s="107" t="s">
        <v>31</v>
      </c>
      <c r="E35" s="29"/>
      <c r="F35" s="30">
        <v>0</v>
      </c>
    </row>
    <row r="36" spans="3:9" ht="17.25" thickBot="1">
      <c r="C36" s="31"/>
      <c r="D36" s="32" t="s">
        <v>32</v>
      </c>
      <c r="E36" s="33"/>
      <c r="F36" s="34">
        <f>TRUNC(SUM(F31:F35),2)</f>
        <v>1047</v>
      </c>
      <c r="G36" s="35"/>
      <c r="I36" s="36"/>
    </row>
    <row r="37" spans="3:9" ht="17.25" thickBot="1">
      <c r="C37" s="150" t="s">
        <v>33</v>
      </c>
      <c r="D37" s="150"/>
      <c r="E37" s="150"/>
      <c r="F37" s="150"/>
      <c r="I37" s="36"/>
    </row>
    <row r="38" spans="3:9">
      <c r="C38" s="24" t="s">
        <v>34</v>
      </c>
      <c r="D38" s="37" t="s">
        <v>35</v>
      </c>
      <c r="E38" s="38"/>
      <c r="F38" s="27" t="s">
        <v>25</v>
      </c>
    </row>
    <row r="39" spans="3:9">
      <c r="C39" s="19" t="s">
        <v>1</v>
      </c>
      <c r="D39" s="21" t="s">
        <v>36</v>
      </c>
      <c r="E39" s="39">
        <f>Almoxarife!E39</f>
        <v>8.3299999999999999E-2</v>
      </c>
      <c r="F39" s="40">
        <f>TRUNC(($F$36*E39),2)</f>
        <v>87.21</v>
      </c>
      <c r="I39" s="41"/>
    </row>
    <row r="40" spans="3:9">
      <c r="C40" s="19" t="s">
        <v>3</v>
      </c>
      <c r="D40" s="42" t="s">
        <v>37</v>
      </c>
      <c r="E40" s="39">
        <f>Almoxarife!E40</f>
        <v>0.121</v>
      </c>
      <c r="F40" s="40">
        <f>TRUNC(($F$36*E40),2)</f>
        <v>126.68</v>
      </c>
      <c r="I40" s="44"/>
    </row>
    <row r="41" spans="3:9">
      <c r="C41" s="31"/>
      <c r="D41" s="32" t="s">
        <v>32</v>
      </c>
      <c r="E41" s="45">
        <f>SUM(E39:E40)</f>
        <v>0.20429999999999998</v>
      </c>
      <c r="F41" s="46">
        <f>TRUNC(SUM(F39:F40),2)</f>
        <v>213.89</v>
      </c>
    </row>
    <row r="42" spans="3:9">
      <c r="C42" s="19"/>
      <c r="D42" s="42"/>
      <c r="E42" s="47"/>
      <c r="F42" s="48"/>
    </row>
    <row r="43" spans="3:9" ht="31.5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>
      <c r="C44" s="19" t="s">
        <v>1</v>
      </c>
      <c r="D44" s="107" t="s">
        <v>40</v>
      </c>
      <c r="E44" s="39">
        <f>Almoxarife!E44</f>
        <v>0.2</v>
      </c>
      <c r="F44" s="53">
        <f t="shared" ref="F44:F51" si="0">TRUNC(($F$36+$F$41)*E44,2)</f>
        <v>252.17</v>
      </c>
    </row>
    <row r="45" spans="3:9">
      <c r="C45" s="19" t="s">
        <v>3</v>
      </c>
      <c r="D45" s="107" t="s">
        <v>41</v>
      </c>
      <c r="E45" s="39">
        <f>Almoxarife!E45</f>
        <v>2.5000000000000001E-2</v>
      </c>
      <c r="F45" s="53">
        <f t="shared" si="0"/>
        <v>31.52</v>
      </c>
    </row>
    <row r="46" spans="3:9">
      <c r="C46" s="19" t="s">
        <v>5</v>
      </c>
      <c r="D46" s="107" t="s">
        <v>42</v>
      </c>
      <c r="E46" s="39">
        <f>Almoxarife!E46</f>
        <v>1.4999999999999999E-2</v>
      </c>
      <c r="F46" s="53">
        <f t="shared" si="0"/>
        <v>18.91</v>
      </c>
    </row>
    <row r="47" spans="3:9">
      <c r="C47" s="19" t="s">
        <v>7</v>
      </c>
      <c r="D47" s="107" t="s">
        <v>43</v>
      </c>
      <c r="E47" s="39">
        <f>Almoxarife!E47</f>
        <v>1.5015000000000001E-2</v>
      </c>
      <c r="F47" s="53">
        <f t="shared" si="0"/>
        <v>18.93</v>
      </c>
    </row>
    <row r="48" spans="3:9">
      <c r="C48" s="19" t="s">
        <v>30</v>
      </c>
      <c r="D48" s="107" t="s">
        <v>44</v>
      </c>
      <c r="E48" s="39">
        <f>Almoxarife!E48</f>
        <v>0.01</v>
      </c>
      <c r="F48" s="53">
        <f t="shared" si="0"/>
        <v>12.6</v>
      </c>
    </row>
    <row r="49" spans="3:9">
      <c r="C49" s="19" t="s">
        <v>45</v>
      </c>
      <c r="D49" s="107" t="s">
        <v>46</v>
      </c>
      <c r="E49" s="39">
        <f>Almoxarife!E49</f>
        <v>6.0000000000000001E-3</v>
      </c>
      <c r="F49" s="53">
        <f t="shared" si="0"/>
        <v>7.56</v>
      </c>
    </row>
    <row r="50" spans="3:9">
      <c r="C50" s="19" t="s">
        <v>47</v>
      </c>
      <c r="D50" s="107" t="s">
        <v>48</v>
      </c>
      <c r="E50" s="39">
        <f>Almoxarife!E50</f>
        <v>2E-3</v>
      </c>
      <c r="F50" s="53">
        <f t="shared" si="0"/>
        <v>2.52</v>
      </c>
    </row>
    <row r="51" spans="3:9">
      <c r="C51" s="19" t="s">
        <v>49</v>
      </c>
      <c r="D51" s="107" t="s">
        <v>50</v>
      </c>
      <c r="E51" s="39">
        <f>Almoxarife!E51</f>
        <v>0.08</v>
      </c>
      <c r="F51" s="53">
        <f t="shared" si="0"/>
        <v>100.87</v>
      </c>
      <c r="I51" s="44"/>
    </row>
    <row r="52" spans="3:9" ht="16.5" customHeight="1">
      <c r="C52" s="151" t="s">
        <v>32</v>
      </c>
      <c r="D52" s="151"/>
      <c r="E52" s="54">
        <f>SUM(E44:E51)</f>
        <v>0.35301500000000002</v>
      </c>
      <c r="F52" s="55">
        <f>TRUNC(SUM(F44:F51),2)</f>
        <v>445.08</v>
      </c>
    </row>
    <row r="53" spans="3:9" ht="11.1" customHeight="1">
      <c r="C53" s="19"/>
      <c r="D53" s="107"/>
      <c r="E53" s="56"/>
      <c r="F53" s="48"/>
    </row>
    <row r="54" spans="3:9" ht="16.5" customHeight="1">
      <c r="C54" s="108" t="s">
        <v>51</v>
      </c>
      <c r="D54" s="152" t="s">
        <v>52</v>
      </c>
      <c r="E54" s="152"/>
      <c r="F54" s="52" t="s">
        <v>25</v>
      </c>
    </row>
    <row r="55" spans="3:9" ht="16.899999999999999" customHeight="1">
      <c r="C55" s="19" t="s">
        <v>1</v>
      </c>
      <c r="D55" s="153" t="s">
        <v>53</v>
      </c>
      <c r="E55" s="153"/>
      <c r="F55" s="30">
        <v>0</v>
      </c>
    </row>
    <row r="56" spans="3:9" ht="30.75" customHeight="1">
      <c r="C56" s="19" t="s">
        <v>3</v>
      </c>
      <c r="D56" s="153" t="s">
        <v>137</v>
      </c>
      <c r="E56" s="153"/>
      <c r="F56" s="30">
        <f>TRUNC(((12.5*0.9)*21.08),2)</f>
        <v>237.15</v>
      </c>
    </row>
    <row r="57" spans="3:9" ht="16.899999999999999" customHeight="1">
      <c r="C57" s="19" t="s">
        <v>5</v>
      </c>
      <c r="D57" s="153" t="s">
        <v>153</v>
      </c>
      <c r="E57" s="153"/>
      <c r="F57" s="30">
        <v>15</v>
      </c>
    </row>
    <row r="58" spans="3:9">
      <c r="C58" s="19" t="s">
        <v>7</v>
      </c>
      <c r="D58" s="153" t="s">
        <v>154</v>
      </c>
      <c r="E58" s="153"/>
      <c r="F58" s="30">
        <v>3.5</v>
      </c>
    </row>
    <row r="59" spans="3:9">
      <c r="C59" s="19" t="s">
        <v>30</v>
      </c>
      <c r="D59" s="154"/>
      <c r="E59" s="154"/>
      <c r="F59" s="57"/>
    </row>
    <row r="60" spans="3:9" ht="16.5" customHeight="1">
      <c r="C60" s="58"/>
      <c r="D60" s="155" t="s">
        <v>32</v>
      </c>
      <c r="E60" s="155"/>
      <c r="F60" s="46">
        <f>TRUNC(SUM(F55:F59),2)</f>
        <v>255.65</v>
      </c>
      <c r="G60" s="35"/>
    </row>
    <row r="61" spans="3:9">
      <c r="C61" s="156"/>
      <c r="D61" s="156"/>
      <c r="E61" s="156"/>
      <c r="F61" s="156"/>
      <c r="G61" s="35"/>
    </row>
    <row r="62" spans="3:9" ht="32.25" customHeight="1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>
      <c r="C63" s="19" t="s">
        <v>34</v>
      </c>
      <c r="D63" s="21" t="s">
        <v>35</v>
      </c>
      <c r="E63" s="39">
        <f>Almoxarife!E63</f>
        <v>0.20429999999999998</v>
      </c>
      <c r="F63" s="48">
        <f>F41</f>
        <v>213.89</v>
      </c>
      <c r="G63" s="35"/>
    </row>
    <row r="64" spans="3:9">
      <c r="C64" s="19" t="s">
        <v>38</v>
      </c>
      <c r="D64" s="42" t="s">
        <v>55</v>
      </c>
      <c r="E64" s="39">
        <f>Almoxarife!E64</f>
        <v>0.36801500000000004</v>
      </c>
      <c r="F64" s="48">
        <f>F52</f>
        <v>445.08</v>
      </c>
      <c r="G64" s="35"/>
    </row>
    <row r="65" spans="3:7">
      <c r="C65" s="19" t="s">
        <v>51</v>
      </c>
      <c r="D65" s="42" t="s">
        <v>52</v>
      </c>
      <c r="E65" s="61"/>
      <c r="F65" s="48">
        <f>F60</f>
        <v>255.65</v>
      </c>
      <c r="G65" s="35"/>
    </row>
    <row r="66" spans="3:7">
      <c r="C66" s="58"/>
      <c r="D66" s="111" t="s">
        <v>32</v>
      </c>
      <c r="E66" s="63"/>
      <c r="F66" s="46">
        <f>SUM(F63:F65)</f>
        <v>914.62</v>
      </c>
      <c r="G66" s="35"/>
    </row>
    <row r="67" spans="3:7" ht="17.25" thickBot="1">
      <c r="C67" s="148"/>
      <c r="D67" s="148"/>
      <c r="E67" s="148"/>
      <c r="F67" s="148"/>
      <c r="G67" s="35"/>
    </row>
    <row r="68" spans="3:7" ht="17.25" thickBot="1">
      <c r="C68" s="157" t="s">
        <v>56</v>
      </c>
      <c r="D68" s="157"/>
      <c r="E68" s="157"/>
      <c r="F68" s="157"/>
    </row>
    <row r="69" spans="3:7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>
      <c r="C70" s="19" t="s">
        <v>1</v>
      </c>
      <c r="D70" s="21" t="s">
        <v>58</v>
      </c>
      <c r="E70" s="39">
        <f>Almoxarife!E70</f>
        <v>4.1999999999999997E-3</v>
      </c>
      <c r="F70" s="53">
        <f>TRUNC(((F36+F41+F51+F60)*E70),2)</f>
        <v>6.79</v>
      </c>
    </row>
    <row r="71" spans="3:7">
      <c r="C71" s="19" t="s">
        <v>3</v>
      </c>
      <c r="D71" s="21" t="s">
        <v>59</v>
      </c>
      <c r="E71" s="39">
        <f>Almoxarife!E71</f>
        <v>3.3599999999999998E-4</v>
      </c>
      <c r="F71" s="53">
        <f>TRUNC(((F36)*E71),2)</f>
        <v>0.35</v>
      </c>
    </row>
    <row r="72" spans="3:7">
      <c r="C72" s="19" t="s">
        <v>5</v>
      </c>
      <c r="D72" s="21" t="s">
        <v>60</v>
      </c>
      <c r="E72" s="39">
        <f>Almoxarife!E72</f>
        <v>0.02</v>
      </c>
      <c r="F72" s="53">
        <f>TRUNC((F36*E72),2)</f>
        <v>20.94</v>
      </c>
    </row>
    <row r="73" spans="3:7">
      <c r="C73" s="19" t="s">
        <v>7</v>
      </c>
      <c r="D73" s="21" t="s">
        <v>61</v>
      </c>
      <c r="E73" s="39">
        <f>Almoxarife!E73</f>
        <v>1.8472222222222223E-2</v>
      </c>
      <c r="F73" s="53">
        <f>TRUNC(((F36+F66)*E73),2)</f>
        <v>36.229999999999997</v>
      </c>
    </row>
    <row r="74" spans="3:7" ht="25.5" customHeight="1">
      <c r="C74" s="19" t="s">
        <v>30</v>
      </c>
      <c r="D74" s="21" t="s">
        <v>62</v>
      </c>
      <c r="E74" s="39">
        <f>Almoxarife!E74</f>
        <v>6.5209715277777785E-3</v>
      </c>
      <c r="F74" s="53">
        <f>TRUNC(((F36)*E74),2)</f>
        <v>6.82</v>
      </c>
    </row>
    <row r="75" spans="3:7">
      <c r="C75" s="19" t="s">
        <v>45</v>
      </c>
      <c r="D75" s="21" t="s">
        <v>63</v>
      </c>
      <c r="E75" s="39">
        <f>Almoxarife!E75</f>
        <v>0.02</v>
      </c>
      <c r="F75" s="53">
        <f>TRUNC((F36*E75),2)</f>
        <v>20.94</v>
      </c>
    </row>
    <row r="76" spans="3:7" ht="16.5" customHeight="1">
      <c r="C76" s="158" t="s">
        <v>32</v>
      </c>
      <c r="D76" s="158"/>
      <c r="E76" s="66">
        <f>SUM(E70:E75)</f>
        <v>6.952919375000001E-2</v>
      </c>
      <c r="F76" s="55">
        <f>TRUNC(SUM(F70:F75),2)</f>
        <v>92.07</v>
      </c>
      <c r="G76" s="35"/>
    </row>
    <row r="77" spans="3:7" ht="17.25" thickBot="1">
      <c r="C77" s="159"/>
      <c r="D77" s="159"/>
      <c r="E77" s="159"/>
      <c r="F77" s="159"/>
      <c r="G77" s="35"/>
    </row>
    <row r="78" spans="3:7" ht="17.25" thickBot="1">
      <c r="C78" s="157" t="s">
        <v>64</v>
      </c>
      <c r="D78" s="157"/>
      <c r="E78" s="157"/>
      <c r="F78" s="157"/>
      <c r="G78" s="35"/>
    </row>
    <row r="79" spans="3:7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>
      <c r="C80" s="19" t="s">
        <v>1</v>
      </c>
      <c r="D80" s="21" t="s">
        <v>67</v>
      </c>
      <c r="E80" s="39">
        <f>Almoxarife!E80</f>
        <v>8.2191780821917804E-2</v>
      </c>
      <c r="F80" s="70">
        <f>TRUNC(((F36+F66+F76)*E80),2)</f>
        <v>168.79</v>
      </c>
      <c r="G80" s="35"/>
    </row>
    <row r="81" spans="3:9">
      <c r="C81" s="19" t="s">
        <v>3</v>
      </c>
      <c r="D81" s="21" t="s">
        <v>66</v>
      </c>
      <c r="E81" s="39">
        <f>Almoxarife!E81</f>
        <v>2.2800000000000001E-2</v>
      </c>
      <c r="F81" s="70">
        <f>TRUNC(((F36+F66+F76)*E81),2)</f>
        <v>46.82</v>
      </c>
      <c r="G81" s="35"/>
    </row>
    <row r="82" spans="3:9">
      <c r="C82" s="19" t="s">
        <v>5</v>
      </c>
      <c r="D82" s="21" t="s">
        <v>68</v>
      </c>
      <c r="E82" s="39">
        <f>Almoxarife!E82</f>
        <v>1.3300000000000001E-2</v>
      </c>
      <c r="F82" s="70">
        <f>TRUNC(((F36+F66+F76)*E82),2)</f>
        <v>27.31</v>
      </c>
      <c r="G82" s="35"/>
    </row>
    <row r="83" spans="3:9">
      <c r="C83" s="19" t="s">
        <v>7</v>
      </c>
      <c r="D83" s="21" t="s">
        <v>69</v>
      </c>
      <c r="E83" s="39">
        <f>Almoxarife!E83</f>
        <v>1.3000000000000001E-2</v>
      </c>
      <c r="F83" s="70">
        <f>TRUNC(((F36+F66+F76)*E83),2)</f>
        <v>26.69</v>
      </c>
      <c r="G83" s="35"/>
    </row>
    <row r="84" spans="3:9">
      <c r="C84" s="19" t="s">
        <v>30</v>
      </c>
      <c r="D84" s="21" t="s">
        <v>70</v>
      </c>
      <c r="E84" s="39">
        <f>Almoxarife!E84</f>
        <v>0</v>
      </c>
      <c r="F84" s="70">
        <f>TRUNC(((F36+F66+F76)*E84),2)</f>
        <v>0</v>
      </c>
      <c r="G84" s="35"/>
    </row>
    <row r="85" spans="3:9">
      <c r="C85" s="19" t="s">
        <v>45</v>
      </c>
      <c r="D85" s="21" t="s">
        <v>71</v>
      </c>
      <c r="E85" s="39">
        <f>Almoxarife!E85</f>
        <v>1.8500000000000003E-2</v>
      </c>
      <c r="F85" s="70">
        <f>TRUNC(((F36+F66+F76)*E85),2)</f>
        <v>37.99</v>
      </c>
      <c r="G85" s="35"/>
    </row>
    <row r="86" spans="3:9" ht="16.5" customHeight="1">
      <c r="C86" s="160" t="s">
        <v>32</v>
      </c>
      <c r="D86" s="160"/>
      <c r="E86" s="71">
        <f>SUM(E80:E85)</f>
        <v>0.1497917808219178</v>
      </c>
      <c r="F86" s="55">
        <f>TRUNC(SUM(F80:F85),2)</f>
        <v>307.60000000000002</v>
      </c>
      <c r="G86" s="35"/>
    </row>
    <row r="87" spans="3:9">
      <c r="C87" s="156"/>
      <c r="D87" s="156"/>
      <c r="E87" s="156"/>
      <c r="F87" s="156"/>
      <c r="G87" s="35"/>
    </row>
    <row r="88" spans="3:9" ht="16.5" customHeight="1">
      <c r="C88" s="108" t="s">
        <v>72</v>
      </c>
      <c r="D88" s="152" t="s">
        <v>73</v>
      </c>
      <c r="E88" s="152"/>
      <c r="F88" s="52" t="s">
        <v>25</v>
      </c>
      <c r="G88" s="35"/>
    </row>
    <row r="89" spans="3:9">
      <c r="C89" s="19" t="s">
        <v>1</v>
      </c>
      <c r="D89" s="21" t="s">
        <v>74</v>
      </c>
      <c r="E89" s="72"/>
      <c r="F89" s="48">
        <v>0</v>
      </c>
      <c r="G89" s="35"/>
    </row>
    <row r="90" spans="3:9">
      <c r="C90" s="156"/>
      <c r="D90" s="156"/>
      <c r="E90" s="156"/>
      <c r="F90" s="156"/>
      <c r="G90" s="35"/>
    </row>
    <row r="91" spans="3:9" ht="40.5" customHeight="1">
      <c r="C91" s="108">
        <v>4</v>
      </c>
      <c r="D91" s="152" t="s">
        <v>75</v>
      </c>
      <c r="E91" s="152"/>
      <c r="F91" s="52" t="s">
        <v>25</v>
      </c>
      <c r="G91" s="35"/>
    </row>
    <row r="92" spans="3:9">
      <c r="C92" s="19" t="s">
        <v>65</v>
      </c>
      <c r="D92" s="21" t="s">
        <v>76</v>
      </c>
      <c r="E92" s="72"/>
      <c r="F92" s="48">
        <f>F86</f>
        <v>307.60000000000002</v>
      </c>
      <c r="G92" s="35"/>
    </row>
    <row r="93" spans="3:9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9" ht="17.25" customHeight="1" thickBot="1">
      <c r="C94" s="73"/>
      <c r="D94" s="161" t="s">
        <v>32</v>
      </c>
      <c r="E94" s="161"/>
      <c r="F94" s="46">
        <f>TRUNC(SUM(F92:F93),2)</f>
        <v>307.60000000000002</v>
      </c>
      <c r="G94" s="35"/>
    </row>
    <row r="95" spans="3:9" ht="17.25" thickBot="1">
      <c r="C95" s="157" t="s">
        <v>77</v>
      </c>
      <c r="D95" s="157"/>
      <c r="E95" s="157"/>
      <c r="F95" s="157"/>
      <c r="I95" s="1">
        <f>H90/5</f>
        <v>0</v>
      </c>
    </row>
    <row r="96" spans="3:9" ht="16.5" customHeight="1">
      <c r="C96" s="24">
        <v>5</v>
      </c>
      <c r="D96" s="163" t="s">
        <v>78</v>
      </c>
      <c r="E96" s="163"/>
      <c r="F96" s="27" t="s">
        <v>25</v>
      </c>
    </row>
    <row r="97" spans="3:9" ht="16.899999999999999" customHeight="1">
      <c r="C97" s="19" t="s">
        <v>1</v>
      </c>
      <c r="D97" s="162" t="s">
        <v>79</v>
      </c>
      <c r="E97" s="162"/>
      <c r="F97" s="48">
        <f>TRUNC(668.64/12,2)</f>
        <v>55.72</v>
      </c>
    </row>
    <row r="98" spans="3:9" ht="16.899999999999999" customHeight="1">
      <c r="C98" s="19" t="s">
        <v>3</v>
      </c>
      <c r="D98" s="162" t="s">
        <v>80</v>
      </c>
      <c r="E98" s="162"/>
      <c r="F98" s="48">
        <v>0</v>
      </c>
    </row>
    <row r="99" spans="3:9" ht="16.899999999999999" customHeight="1">
      <c r="C99" s="19" t="s">
        <v>5</v>
      </c>
      <c r="D99" s="162" t="s">
        <v>81</v>
      </c>
      <c r="E99" s="162"/>
      <c r="F99" s="48">
        <v>0</v>
      </c>
    </row>
    <row r="100" spans="3:9" ht="16.5" customHeight="1">
      <c r="C100" s="158" t="s">
        <v>32</v>
      </c>
      <c r="D100" s="158"/>
      <c r="E100" s="158"/>
      <c r="F100" s="55">
        <f>TRUNC(SUM(F97:F99),2)</f>
        <v>55.72</v>
      </c>
      <c r="G100" s="35"/>
    </row>
    <row r="101" spans="3:9" ht="17.25" thickBot="1">
      <c r="C101" s="164"/>
      <c r="D101" s="164"/>
      <c r="E101" s="164"/>
      <c r="F101" s="164"/>
      <c r="H101" s="36"/>
    </row>
    <row r="102" spans="3:9" ht="17.25" thickBot="1">
      <c r="C102" s="165" t="s">
        <v>82</v>
      </c>
      <c r="D102" s="165"/>
      <c r="E102" s="165"/>
      <c r="F102" s="165"/>
    </row>
    <row r="103" spans="3:9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>
      <c r="C104" s="19" t="s">
        <v>1</v>
      </c>
      <c r="D104" s="107" t="s">
        <v>84</v>
      </c>
      <c r="E104" s="39">
        <f>Almoxarife!E104</f>
        <v>5.0000000000000001E-3</v>
      </c>
      <c r="F104" s="76">
        <f>SUM((F36+F66+F76+F94+F100)*E104)</f>
        <v>12.085049999999999</v>
      </c>
      <c r="H104" s="36"/>
    </row>
    <row r="105" spans="3:9">
      <c r="C105" s="19" t="s">
        <v>3</v>
      </c>
      <c r="D105" s="107" t="s">
        <v>85</v>
      </c>
      <c r="E105" s="39">
        <f>Almoxarife!E105</f>
        <v>5.0000000000000001E-3</v>
      </c>
      <c r="F105" s="76">
        <f>SUM((F36+F66+F76+F94+F100)*E105)</f>
        <v>12.085049999999999</v>
      </c>
    </row>
    <row r="106" spans="3:9">
      <c r="C106" s="19" t="s">
        <v>5</v>
      </c>
      <c r="D106" s="107" t="s">
        <v>86</v>
      </c>
      <c r="E106" s="75"/>
      <c r="F106" s="76"/>
    </row>
    <row r="107" spans="3:9">
      <c r="C107" s="77"/>
      <c r="D107" s="110" t="s">
        <v>87</v>
      </c>
      <c r="E107" s="75"/>
      <c r="F107" s="78"/>
    </row>
    <row r="108" spans="3:9">
      <c r="C108" s="77"/>
      <c r="D108" s="107" t="s">
        <v>88</v>
      </c>
      <c r="E108" s="39">
        <f>Almoxarife!E108</f>
        <v>6.4999999999999997E-3</v>
      </c>
      <c r="F108" s="76">
        <f>SUM(F104+F105+F122)/E114*E108</f>
        <v>17.370192282430214</v>
      </c>
      <c r="I108" s="79"/>
    </row>
    <row r="109" spans="3:9">
      <c r="C109" s="77"/>
      <c r="D109" s="107" t="s">
        <v>89</v>
      </c>
      <c r="E109" s="39">
        <f>Almoxarife!E109</f>
        <v>0.03</v>
      </c>
      <c r="F109" s="76">
        <f>SUM(F104+F105+F122)/E114*E109</f>
        <v>80.170118226600991</v>
      </c>
    </row>
    <row r="110" spans="3:9">
      <c r="C110" s="77"/>
      <c r="D110" s="110" t="s">
        <v>90</v>
      </c>
      <c r="E110" s="75"/>
      <c r="F110" s="76"/>
    </row>
    <row r="111" spans="3:9">
      <c r="C111" s="77"/>
      <c r="D111" s="107" t="s">
        <v>91</v>
      </c>
      <c r="E111" s="39">
        <f>Almoxarife!E111</f>
        <v>0.05</v>
      </c>
      <c r="F111" s="76">
        <f>SUM(F104+F105+F122)/E114*E111</f>
        <v>133.61686371100166</v>
      </c>
    </row>
    <row r="112" spans="3:9">
      <c r="C112" s="77"/>
      <c r="D112" s="110" t="s">
        <v>92</v>
      </c>
      <c r="E112" s="75"/>
      <c r="F112" s="78"/>
      <c r="I112" s="80"/>
    </row>
    <row r="113" spans="3:9" ht="16.5" customHeight="1">
      <c r="C113" s="158" t="s">
        <v>32</v>
      </c>
      <c r="D113" s="158"/>
      <c r="E113" s="81">
        <f>SUM(E104:E112)</f>
        <v>9.6500000000000002E-2</v>
      </c>
      <c r="F113" s="82">
        <f>TRUNC(SUM(F104:F112),2)</f>
        <v>255.32</v>
      </c>
      <c r="G113" s="35"/>
    </row>
    <row r="114" spans="3:9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>
      <c r="C115" s="166" t="s">
        <v>94</v>
      </c>
      <c r="D115" s="166"/>
      <c r="E115" s="166"/>
      <c r="F115" s="166"/>
    </row>
    <row r="116" spans="3:9" ht="30" customHeight="1">
      <c r="C116" s="87"/>
      <c r="D116" s="152" t="s">
        <v>95</v>
      </c>
      <c r="E116" s="152"/>
      <c r="F116" s="52" t="s">
        <v>25</v>
      </c>
    </row>
    <row r="117" spans="3:9" ht="16.5" customHeight="1">
      <c r="C117" s="19" t="s">
        <v>1</v>
      </c>
      <c r="D117" s="162" t="s">
        <v>96</v>
      </c>
      <c r="E117" s="162"/>
      <c r="F117" s="48">
        <f>F36</f>
        <v>1047</v>
      </c>
    </row>
    <row r="118" spans="3:9" ht="16.5" customHeight="1">
      <c r="C118" s="19" t="s">
        <v>3</v>
      </c>
      <c r="D118" s="162" t="s">
        <v>97</v>
      </c>
      <c r="E118" s="162"/>
      <c r="F118" s="48">
        <f>F66</f>
        <v>914.62</v>
      </c>
    </row>
    <row r="119" spans="3:9" ht="16.5" customHeight="1">
      <c r="C119" s="19" t="s">
        <v>5</v>
      </c>
      <c r="D119" s="162" t="s">
        <v>98</v>
      </c>
      <c r="E119" s="162"/>
      <c r="F119" s="48">
        <f>F76</f>
        <v>92.07</v>
      </c>
    </row>
    <row r="120" spans="3:9" ht="16.5" customHeight="1">
      <c r="C120" s="19" t="s">
        <v>7</v>
      </c>
      <c r="D120" s="162" t="s">
        <v>99</v>
      </c>
      <c r="E120" s="162"/>
      <c r="F120" s="48">
        <f>F94</f>
        <v>307.60000000000002</v>
      </c>
    </row>
    <row r="121" spans="3:9" ht="16.5" customHeight="1">
      <c r="C121" s="19" t="s">
        <v>30</v>
      </c>
      <c r="D121" s="162" t="s">
        <v>100</v>
      </c>
      <c r="E121" s="162"/>
      <c r="F121" s="48">
        <f>F100</f>
        <v>55.72</v>
      </c>
    </row>
    <row r="122" spans="3:9" ht="16.5" customHeight="1">
      <c r="C122" s="170" t="s">
        <v>101</v>
      </c>
      <c r="D122" s="170"/>
      <c r="E122" s="170"/>
      <c r="F122" s="88">
        <f>ROUND(SUM(F117:F121),2)</f>
        <v>2417.0100000000002</v>
      </c>
    </row>
    <row r="123" spans="3:9" ht="16.5" customHeight="1">
      <c r="C123" s="19" t="s">
        <v>45</v>
      </c>
      <c r="D123" s="162" t="s">
        <v>102</v>
      </c>
      <c r="E123" s="162"/>
      <c r="F123" s="89">
        <f>F113</f>
        <v>255.32</v>
      </c>
    </row>
    <row r="124" spans="3:9" ht="16.5" customHeight="1">
      <c r="C124" s="171" t="s">
        <v>117</v>
      </c>
      <c r="D124" s="171"/>
      <c r="E124" s="171"/>
      <c r="F124" s="90">
        <f>SUM(F122:F123)</f>
        <v>2672.3300000000004</v>
      </c>
      <c r="G124" s="35"/>
      <c r="H124" s="44"/>
      <c r="I124" s="44"/>
    </row>
    <row r="125" spans="3:9" ht="17.25" thickBot="1">
      <c r="C125" s="91"/>
      <c r="D125" s="92"/>
      <c r="E125" s="92"/>
      <c r="F125" s="93"/>
      <c r="H125" s="94"/>
    </row>
    <row r="126" spans="3:9" ht="18" customHeight="1" thickBot="1">
      <c r="C126" s="167" t="s">
        <v>139</v>
      </c>
      <c r="D126" s="167"/>
      <c r="E126" s="167"/>
      <c r="F126" s="95">
        <f>E21*F124</f>
        <v>5344.6600000000008</v>
      </c>
      <c r="H126" s="96"/>
      <c r="I126" s="36"/>
    </row>
    <row r="127" spans="3:9" ht="17.25" thickBot="1">
      <c r="C127" s="97"/>
      <c r="D127" s="98"/>
      <c r="E127" s="98"/>
      <c r="F127" s="99"/>
      <c r="H127" s="100"/>
    </row>
    <row r="128" spans="3:9">
      <c r="C128" s="168"/>
      <c r="D128" s="168"/>
      <c r="E128" s="168"/>
      <c r="F128" s="168"/>
      <c r="H128" s="94"/>
      <c r="I128" s="36"/>
    </row>
    <row r="129" spans="3:9">
      <c r="C129" s="101"/>
      <c r="D129" s="101"/>
      <c r="E129" s="101"/>
      <c r="F129" s="101"/>
      <c r="H129" s="102"/>
      <c r="I129" s="36"/>
    </row>
    <row r="130" spans="3:9">
      <c r="C130" s="101"/>
      <c r="D130" s="101"/>
      <c r="E130" s="101"/>
      <c r="F130" s="101"/>
      <c r="H130" s="41"/>
      <c r="I130" s="36"/>
    </row>
    <row r="131" spans="3:9">
      <c r="C131" s="101"/>
      <c r="D131" s="101"/>
      <c r="E131" s="101"/>
      <c r="F131" s="101"/>
      <c r="H131" s="41"/>
      <c r="I131" s="36"/>
    </row>
    <row r="132" spans="3:9">
      <c r="C132" s="169" t="s">
        <v>138</v>
      </c>
      <c r="D132" s="169"/>
      <c r="E132" s="169"/>
      <c r="F132" s="169"/>
      <c r="H132" s="41"/>
      <c r="I132" s="36"/>
    </row>
  </sheetData>
  <mergeCells count="62"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E16:F16"/>
    <mergeCell ref="C9:F9"/>
    <mergeCell ref="C10:F10"/>
    <mergeCell ref="C11:F11"/>
    <mergeCell ref="C13:F13"/>
    <mergeCell ref="E15:F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rowBreaks count="1" manualBreakCount="1">
    <brk id="60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2"/>
  <sheetViews>
    <sheetView zoomScale="60" zoomScaleNormal="60" workbookViewId="0">
      <selection activeCell="E16" sqref="E16:F16"/>
    </sheetView>
  </sheetViews>
  <sheetFormatPr defaultColWidth="9.140625" defaultRowHeight="16.5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1:9" ht="17.25" thickBot="1">
      <c r="A1" s="1" t="s">
        <v>119</v>
      </c>
    </row>
    <row r="2" spans="1:9">
      <c r="C2" s="3"/>
      <c r="D2" s="4"/>
      <c r="E2" s="4"/>
      <c r="F2" s="5"/>
    </row>
    <row r="3" spans="1:9">
      <c r="C3" s="6"/>
      <c r="D3" s="7"/>
      <c r="E3" s="7"/>
      <c r="F3" s="8"/>
    </row>
    <row r="4" spans="1:9">
      <c r="C4" s="6"/>
      <c r="D4" s="7"/>
      <c r="E4" s="7"/>
      <c r="F4" s="8"/>
    </row>
    <row r="5" spans="1:9">
      <c r="C5" s="6"/>
      <c r="D5" s="7"/>
      <c r="E5" s="7"/>
      <c r="F5" s="8"/>
    </row>
    <row r="6" spans="1:9">
      <c r="C6" s="6"/>
      <c r="D6" s="7"/>
      <c r="E6" s="7"/>
      <c r="F6" s="8"/>
    </row>
    <row r="7" spans="1:9">
      <c r="C7" s="6"/>
      <c r="D7" s="7"/>
      <c r="E7" s="7"/>
      <c r="F7" s="8"/>
    </row>
    <row r="8" spans="1:9">
      <c r="C8" s="6"/>
      <c r="D8" s="7"/>
      <c r="E8" s="7"/>
      <c r="F8" s="8"/>
    </row>
    <row r="9" spans="1:9" s="10" customFormat="1">
      <c r="C9" s="135"/>
      <c r="D9" s="135"/>
      <c r="E9" s="135"/>
      <c r="F9" s="135"/>
      <c r="G9" s="9"/>
    </row>
    <row r="10" spans="1:9" s="10" customFormat="1">
      <c r="C10" s="136" t="s">
        <v>120</v>
      </c>
      <c r="D10" s="136"/>
      <c r="E10" s="136"/>
      <c r="F10" s="136"/>
      <c r="G10" s="9"/>
    </row>
    <row r="11" spans="1:9" s="10" customFormat="1">
      <c r="C11" s="137"/>
      <c r="D11" s="137"/>
      <c r="E11" s="137"/>
      <c r="F11" s="137"/>
      <c r="G11" s="9"/>
    </row>
    <row r="12" spans="1:9" ht="17.25" thickBot="1">
      <c r="C12" s="11"/>
      <c r="D12" s="12"/>
      <c r="E12" s="12"/>
      <c r="F12" s="13"/>
      <c r="G12" s="14"/>
      <c r="I12" s="10"/>
    </row>
    <row r="13" spans="1:9" ht="18" customHeight="1" thickBot="1">
      <c r="C13" s="138" t="s">
        <v>126</v>
      </c>
      <c r="D13" s="138"/>
      <c r="E13" s="138"/>
      <c r="F13" s="138"/>
    </row>
    <row r="14" spans="1:9" ht="18" customHeight="1">
      <c r="C14" s="103"/>
      <c r="D14" s="104"/>
      <c r="E14" s="104"/>
      <c r="F14" s="105"/>
    </row>
    <row r="15" spans="1:9">
      <c r="C15" s="15" t="s">
        <v>1</v>
      </c>
      <c r="D15" s="16" t="s">
        <v>2</v>
      </c>
      <c r="E15" s="139" t="s">
        <v>155</v>
      </c>
      <c r="F15" s="139"/>
    </row>
    <row r="16" spans="1:9" ht="36" customHeight="1">
      <c r="C16" s="15" t="s">
        <v>3</v>
      </c>
      <c r="D16" s="16" t="s">
        <v>4</v>
      </c>
      <c r="E16" s="134" t="s">
        <v>105</v>
      </c>
      <c r="F16" s="134"/>
    </row>
    <row r="17" spans="3:6">
      <c r="C17" s="15" t="s">
        <v>5</v>
      </c>
      <c r="D17" s="16" t="s">
        <v>6</v>
      </c>
      <c r="E17" s="141" t="s">
        <v>135</v>
      </c>
      <c r="F17" s="141"/>
    </row>
    <row r="18" spans="3:6">
      <c r="C18" s="15" t="s">
        <v>7</v>
      </c>
      <c r="D18" s="16" t="s">
        <v>8</v>
      </c>
      <c r="E18" s="142" t="s">
        <v>9</v>
      </c>
      <c r="F18" s="142"/>
    </row>
    <row r="19" spans="3:6">
      <c r="C19" s="143" t="s">
        <v>10</v>
      </c>
      <c r="D19" s="143"/>
      <c r="E19" s="143"/>
      <c r="F19" s="143"/>
    </row>
    <row r="20" spans="3:6">
      <c r="C20" s="15"/>
      <c r="D20" s="16" t="s">
        <v>11</v>
      </c>
      <c r="E20" s="142" t="s">
        <v>12</v>
      </c>
      <c r="F20" s="142"/>
    </row>
    <row r="21" spans="3:6">
      <c r="C21" s="15"/>
      <c r="D21" s="17" t="s">
        <v>13</v>
      </c>
      <c r="E21" s="142">
        <v>2</v>
      </c>
      <c r="F21" s="142"/>
    </row>
    <row r="22" spans="3:6" ht="16.5" customHeight="1">
      <c r="C22" s="18"/>
      <c r="D22" s="144"/>
      <c r="E22" s="144"/>
      <c r="F22" s="144"/>
    </row>
    <row r="23" spans="3:6" ht="16.5" customHeight="1">
      <c r="C23" s="145" t="s">
        <v>14</v>
      </c>
      <c r="D23" s="145"/>
      <c r="E23" s="145"/>
      <c r="F23" s="145"/>
    </row>
    <row r="24" spans="3:6" ht="16.5" customHeight="1">
      <c r="C24" s="19">
        <v>1</v>
      </c>
      <c r="D24" s="20" t="s">
        <v>15</v>
      </c>
      <c r="E24" s="134" t="s">
        <v>121</v>
      </c>
      <c r="F24" s="134"/>
    </row>
    <row r="25" spans="3:6">
      <c r="C25" s="19">
        <v>2</v>
      </c>
      <c r="D25" s="21" t="s">
        <v>17</v>
      </c>
      <c r="E25" s="146" t="s">
        <v>122</v>
      </c>
      <c r="F25" s="146"/>
    </row>
    <row r="26" spans="3:6">
      <c r="C26" s="19">
        <v>3</v>
      </c>
      <c r="D26" s="20" t="s">
        <v>19</v>
      </c>
      <c r="E26" s="147">
        <v>2102.65</v>
      </c>
      <c r="F26" s="147"/>
    </row>
    <row r="27" spans="3:6" ht="16.5" customHeight="1">
      <c r="C27" s="19">
        <v>4</v>
      </c>
      <c r="D27" s="20" t="s">
        <v>20</v>
      </c>
      <c r="E27" s="134" t="s">
        <v>109</v>
      </c>
      <c r="F27" s="134"/>
    </row>
    <row r="28" spans="3:6" ht="17.25" thickBot="1">
      <c r="C28" s="22">
        <v>5</v>
      </c>
      <c r="D28" s="23" t="s">
        <v>21</v>
      </c>
      <c r="E28" s="140">
        <v>43525</v>
      </c>
      <c r="F28" s="140"/>
    </row>
    <row r="29" spans="3:6" ht="17.25" thickBot="1">
      <c r="C29" s="149" t="s">
        <v>22</v>
      </c>
      <c r="D29" s="149"/>
      <c r="E29" s="149"/>
      <c r="F29" s="149"/>
    </row>
    <row r="30" spans="3:6" ht="12" customHeight="1">
      <c r="C30" s="24">
        <v>1</v>
      </c>
      <c r="D30" s="25" t="s">
        <v>23</v>
      </c>
      <c r="E30" s="26" t="s">
        <v>24</v>
      </c>
      <c r="F30" s="27" t="s">
        <v>25</v>
      </c>
    </row>
    <row r="31" spans="3:6">
      <c r="C31" s="19" t="s">
        <v>1</v>
      </c>
      <c r="D31" s="107" t="s">
        <v>26</v>
      </c>
      <c r="E31" s="29">
        <v>1</v>
      </c>
      <c r="F31" s="106">
        <f>E26</f>
        <v>2102.65</v>
      </c>
    </row>
    <row r="32" spans="3:6">
      <c r="C32" s="19" t="s">
        <v>3</v>
      </c>
      <c r="D32" s="107" t="s">
        <v>27</v>
      </c>
      <c r="E32" s="29"/>
      <c r="F32" s="30"/>
    </row>
    <row r="33" spans="3:9">
      <c r="C33" s="19" t="s">
        <v>5</v>
      </c>
      <c r="D33" s="107" t="s">
        <v>28</v>
      </c>
      <c r="E33" s="29"/>
      <c r="F33" s="30">
        <f>ROUND((F31*E33),2)</f>
        <v>0</v>
      </c>
    </row>
    <row r="34" spans="3:9">
      <c r="C34" s="19" t="s">
        <v>7</v>
      </c>
      <c r="D34" s="107" t="s">
        <v>29</v>
      </c>
      <c r="E34" s="29"/>
      <c r="F34" s="30">
        <v>0</v>
      </c>
    </row>
    <row r="35" spans="3:9">
      <c r="C35" s="19" t="s">
        <v>30</v>
      </c>
      <c r="D35" s="107" t="s">
        <v>31</v>
      </c>
      <c r="E35" s="29"/>
      <c r="F35" s="30">
        <v>0</v>
      </c>
    </row>
    <row r="36" spans="3:9" ht="17.25" thickBot="1">
      <c r="C36" s="31"/>
      <c r="D36" s="32" t="s">
        <v>32</v>
      </c>
      <c r="E36" s="33"/>
      <c r="F36" s="34">
        <f>TRUNC(SUM(F31:F35),2)</f>
        <v>2102.65</v>
      </c>
      <c r="G36" s="35"/>
      <c r="I36" s="36"/>
    </row>
    <row r="37" spans="3:9" ht="17.25" thickBot="1">
      <c r="C37" s="150" t="s">
        <v>33</v>
      </c>
      <c r="D37" s="150"/>
      <c r="E37" s="150"/>
      <c r="F37" s="150"/>
      <c r="I37" s="36"/>
    </row>
    <row r="38" spans="3:9">
      <c r="C38" s="24" t="s">
        <v>34</v>
      </c>
      <c r="D38" s="37" t="s">
        <v>35</v>
      </c>
      <c r="E38" s="38"/>
      <c r="F38" s="27" t="s">
        <v>25</v>
      </c>
    </row>
    <row r="39" spans="3:9">
      <c r="C39" s="19" t="s">
        <v>1</v>
      </c>
      <c r="D39" s="21" t="s">
        <v>36</v>
      </c>
      <c r="E39" s="39">
        <f>Almoxarife!E39</f>
        <v>8.3299999999999999E-2</v>
      </c>
      <c r="F39" s="40">
        <f>TRUNC(($F$36*E39),2)</f>
        <v>175.15</v>
      </c>
      <c r="I39" s="41"/>
    </row>
    <row r="40" spans="3:9">
      <c r="C40" s="19" t="s">
        <v>3</v>
      </c>
      <c r="D40" s="42" t="s">
        <v>37</v>
      </c>
      <c r="E40" s="39">
        <f>Almoxarife!E40</f>
        <v>0.121</v>
      </c>
      <c r="F40" s="40">
        <f>TRUNC(($F$36*E40),2)</f>
        <v>254.42</v>
      </c>
      <c r="I40" s="44"/>
    </row>
    <row r="41" spans="3:9">
      <c r="C41" s="31"/>
      <c r="D41" s="32" t="s">
        <v>32</v>
      </c>
      <c r="E41" s="45">
        <f>SUM(E39:E40)</f>
        <v>0.20429999999999998</v>
      </c>
      <c r="F41" s="46">
        <f>TRUNC(SUM(F39:F40),2)</f>
        <v>429.57</v>
      </c>
    </row>
    <row r="42" spans="3:9">
      <c r="C42" s="19"/>
      <c r="D42" s="42"/>
      <c r="E42" s="47"/>
      <c r="F42" s="48"/>
    </row>
    <row r="43" spans="3:9" ht="31.5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>
      <c r="C44" s="19" t="s">
        <v>1</v>
      </c>
      <c r="D44" s="107" t="s">
        <v>40</v>
      </c>
      <c r="E44" s="39">
        <f>Almoxarife!E44</f>
        <v>0.2</v>
      </c>
      <c r="F44" s="53">
        <f t="shared" ref="F44:F51" si="0">TRUNC(($F$36+$F$41)*E44,2)</f>
        <v>506.44</v>
      </c>
    </row>
    <row r="45" spans="3:9">
      <c r="C45" s="19" t="s">
        <v>3</v>
      </c>
      <c r="D45" s="107" t="s">
        <v>41</v>
      </c>
      <c r="E45" s="39">
        <f>Almoxarife!E45</f>
        <v>2.5000000000000001E-2</v>
      </c>
      <c r="F45" s="53">
        <f t="shared" si="0"/>
        <v>63.3</v>
      </c>
    </row>
    <row r="46" spans="3:9">
      <c r="C46" s="19" t="s">
        <v>5</v>
      </c>
      <c r="D46" s="107" t="s">
        <v>42</v>
      </c>
      <c r="E46" s="39">
        <f>Almoxarife!E46</f>
        <v>1.4999999999999999E-2</v>
      </c>
      <c r="F46" s="53">
        <f t="shared" si="0"/>
        <v>37.979999999999997</v>
      </c>
    </row>
    <row r="47" spans="3:9">
      <c r="C47" s="19" t="s">
        <v>7</v>
      </c>
      <c r="D47" s="107" t="s">
        <v>43</v>
      </c>
      <c r="E47" s="39">
        <f>Almoxarife!E47</f>
        <v>1.5015000000000001E-2</v>
      </c>
      <c r="F47" s="53">
        <f t="shared" si="0"/>
        <v>38.020000000000003</v>
      </c>
    </row>
    <row r="48" spans="3:9">
      <c r="C48" s="19" t="s">
        <v>30</v>
      </c>
      <c r="D48" s="107" t="s">
        <v>44</v>
      </c>
      <c r="E48" s="39">
        <f>Almoxarife!E48</f>
        <v>0.01</v>
      </c>
      <c r="F48" s="53">
        <f t="shared" si="0"/>
        <v>25.32</v>
      </c>
    </row>
    <row r="49" spans="3:9">
      <c r="C49" s="19" t="s">
        <v>45</v>
      </c>
      <c r="D49" s="107" t="s">
        <v>46</v>
      </c>
      <c r="E49" s="39">
        <f>Almoxarife!E49</f>
        <v>6.0000000000000001E-3</v>
      </c>
      <c r="F49" s="53">
        <f t="shared" si="0"/>
        <v>15.19</v>
      </c>
    </row>
    <row r="50" spans="3:9">
      <c r="C50" s="19" t="s">
        <v>47</v>
      </c>
      <c r="D50" s="107" t="s">
        <v>48</v>
      </c>
      <c r="E50" s="39">
        <f>Almoxarife!E50</f>
        <v>2E-3</v>
      </c>
      <c r="F50" s="53">
        <f t="shared" si="0"/>
        <v>5.0599999999999996</v>
      </c>
    </row>
    <row r="51" spans="3:9">
      <c r="C51" s="19" t="s">
        <v>49</v>
      </c>
      <c r="D51" s="107" t="s">
        <v>50</v>
      </c>
      <c r="E51" s="39">
        <f>Almoxarife!E51</f>
        <v>0.08</v>
      </c>
      <c r="F51" s="53">
        <f t="shared" si="0"/>
        <v>202.57</v>
      </c>
      <c r="I51" s="44"/>
    </row>
    <row r="52" spans="3:9" ht="16.5" customHeight="1">
      <c r="C52" s="151" t="s">
        <v>32</v>
      </c>
      <c r="D52" s="151"/>
      <c r="E52" s="54">
        <f>SUM(E44:E51)</f>
        <v>0.35301500000000002</v>
      </c>
      <c r="F52" s="55">
        <f>TRUNC(SUM(F44:F51),2)</f>
        <v>893.88</v>
      </c>
    </row>
    <row r="53" spans="3:9" ht="11.1" customHeight="1">
      <c r="C53" s="19"/>
      <c r="D53" s="107"/>
      <c r="E53" s="56"/>
      <c r="F53" s="48"/>
    </row>
    <row r="54" spans="3:9" ht="16.5" customHeight="1">
      <c r="C54" s="108" t="s">
        <v>51</v>
      </c>
      <c r="D54" s="152" t="s">
        <v>52</v>
      </c>
      <c r="E54" s="152"/>
      <c r="F54" s="52" t="s">
        <v>25</v>
      </c>
    </row>
    <row r="55" spans="3:9" ht="16.899999999999999" customHeight="1">
      <c r="C55" s="19" t="s">
        <v>1</v>
      </c>
      <c r="D55" s="153" t="s">
        <v>53</v>
      </c>
      <c r="E55" s="153"/>
      <c r="F55" s="30">
        <v>0</v>
      </c>
    </row>
    <row r="56" spans="3:9" ht="30.75" customHeight="1">
      <c r="C56" s="19" t="s">
        <v>3</v>
      </c>
      <c r="D56" s="153" t="s">
        <v>136</v>
      </c>
      <c r="E56" s="153"/>
      <c r="F56" s="30">
        <v>577.5</v>
      </c>
    </row>
    <row r="57" spans="3:9" ht="16.899999999999999" customHeight="1">
      <c r="C57" s="19" t="s">
        <v>5</v>
      </c>
      <c r="D57" s="153" t="s">
        <v>153</v>
      </c>
      <c r="E57" s="153"/>
      <c r="F57" s="30">
        <v>15</v>
      </c>
    </row>
    <row r="58" spans="3:9">
      <c r="C58" s="19" t="s">
        <v>7</v>
      </c>
      <c r="D58" s="153" t="s">
        <v>154</v>
      </c>
      <c r="E58" s="153"/>
      <c r="F58" s="30">
        <v>3.5</v>
      </c>
    </row>
    <row r="59" spans="3:9">
      <c r="C59" s="19" t="s">
        <v>30</v>
      </c>
      <c r="D59" s="154"/>
      <c r="E59" s="154"/>
      <c r="F59" s="57"/>
    </row>
    <row r="60" spans="3:9" ht="16.5" customHeight="1">
      <c r="C60" s="58"/>
      <c r="D60" s="155" t="s">
        <v>32</v>
      </c>
      <c r="E60" s="155"/>
      <c r="F60" s="46">
        <f>TRUNC(SUM(F55:F59),2)</f>
        <v>596</v>
      </c>
      <c r="G60" s="35"/>
    </row>
    <row r="61" spans="3:9">
      <c r="C61" s="156"/>
      <c r="D61" s="156"/>
      <c r="E61" s="156"/>
      <c r="F61" s="156"/>
      <c r="G61" s="35"/>
    </row>
    <row r="62" spans="3:9" ht="32.25" customHeight="1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429.57</v>
      </c>
      <c r="G63" s="35"/>
    </row>
    <row r="64" spans="3:9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893.88</v>
      </c>
      <c r="G64" s="35"/>
    </row>
    <row r="65" spans="3:7">
      <c r="C65" s="19" t="s">
        <v>51</v>
      </c>
      <c r="D65" s="42" t="s">
        <v>52</v>
      </c>
      <c r="E65" s="61"/>
      <c r="F65" s="48">
        <f>F60</f>
        <v>596</v>
      </c>
      <c r="G65" s="35"/>
    </row>
    <row r="66" spans="3:7">
      <c r="C66" s="58"/>
      <c r="D66" s="111" t="s">
        <v>32</v>
      </c>
      <c r="E66" s="63"/>
      <c r="F66" s="46">
        <f>SUM(F63:F65)</f>
        <v>1919.45</v>
      </c>
      <c r="G66" s="35"/>
    </row>
    <row r="67" spans="3:7" ht="17.25" thickBot="1">
      <c r="C67" s="148"/>
      <c r="D67" s="148"/>
      <c r="E67" s="148"/>
      <c r="F67" s="148"/>
      <c r="G67" s="35"/>
    </row>
    <row r="68" spans="3:7" ht="17.25" thickBot="1">
      <c r="C68" s="157" t="s">
        <v>56</v>
      </c>
      <c r="D68" s="157"/>
      <c r="E68" s="157"/>
      <c r="F68" s="157"/>
    </row>
    <row r="69" spans="3:7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>
      <c r="C70" s="19" t="s">
        <v>1</v>
      </c>
      <c r="D70" s="21" t="s">
        <v>58</v>
      </c>
      <c r="E70" s="39">
        <f>Almoxarife!E70</f>
        <v>4.1999999999999997E-3</v>
      </c>
      <c r="F70" s="53">
        <f>TRUNC(((F36)*E71),2)</f>
        <v>0.7</v>
      </c>
    </row>
    <row r="71" spans="3:7">
      <c r="C71" s="19" t="s">
        <v>3</v>
      </c>
      <c r="D71" s="21" t="s">
        <v>59</v>
      </c>
      <c r="E71" s="39">
        <f>Almoxarife!E71</f>
        <v>3.3599999999999998E-4</v>
      </c>
      <c r="F71" s="53">
        <f>TRUNC(((F36)*E71),2)</f>
        <v>0.7</v>
      </c>
    </row>
    <row r="72" spans="3:7">
      <c r="C72" s="19" t="s">
        <v>5</v>
      </c>
      <c r="D72" s="21" t="s">
        <v>60</v>
      </c>
      <c r="E72" s="39">
        <f>Almoxarife!E72</f>
        <v>0.02</v>
      </c>
      <c r="F72" s="53">
        <f>TRUNC((F36*E72),2)</f>
        <v>42.05</v>
      </c>
    </row>
    <row r="73" spans="3:7">
      <c r="C73" s="19" t="s">
        <v>7</v>
      </c>
      <c r="D73" s="21" t="s">
        <v>61</v>
      </c>
      <c r="E73" s="39">
        <f>Almoxarife!E73</f>
        <v>1.8472222222222223E-2</v>
      </c>
      <c r="F73" s="53">
        <f>TRUNC(((F36+F66)*E73),2)</f>
        <v>74.290000000000006</v>
      </c>
    </row>
    <row r="74" spans="3:7" ht="25.5" customHeight="1">
      <c r="C74" s="19" t="s">
        <v>30</v>
      </c>
      <c r="D74" s="21" t="s">
        <v>62</v>
      </c>
      <c r="E74" s="39">
        <f>Almoxarife!E74</f>
        <v>6.5209715277777785E-3</v>
      </c>
      <c r="F74" s="53">
        <f>TRUNC(((F36)*E74),2)</f>
        <v>13.71</v>
      </c>
    </row>
    <row r="75" spans="3:7">
      <c r="C75" s="19" t="s">
        <v>45</v>
      </c>
      <c r="D75" s="21" t="s">
        <v>63</v>
      </c>
      <c r="E75" s="39">
        <f>Almoxarife!E75</f>
        <v>0.02</v>
      </c>
      <c r="F75" s="53">
        <f>TRUNC((F36*E75),2)</f>
        <v>42.05</v>
      </c>
    </row>
    <row r="76" spans="3:7" ht="16.5" customHeight="1">
      <c r="C76" s="158" t="s">
        <v>32</v>
      </c>
      <c r="D76" s="158"/>
      <c r="E76" s="66">
        <f>SUM(E70:E75)</f>
        <v>6.952919375000001E-2</v>
      </c>
      <c r="F76" s="55">
        <f>TRUNC(SUM(F70:F75),2)</f>
        <v>173.5</v>
      </c>
      <c r="G76" s="35"/>
    </row>
    <row r="77" spans="3:7" ht="17.25" thickBot="1">
      <c r="C77" s="159"/>
      <c r="D77" s="159"/>
      <c r="E77" s="159"/>
      <c r="F77" s="159"/>
      <c r="G77" s="35"/>
    </row>
    <row r="78" spans="3:7" ht="17.25" thickBot="1">
      <c r="C78" s="157" t="s">
        <v>64</v>
      </c>
      <c r="D78" s="157"/>
      <c r="E78" s="157"/>
      <c r="F78" s="157"/>
      <c r="G78" s="35"/>
    </row>
    <row r="79" spans="3:7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>
      <c r="C80" s="19" t="s">
        <v>1</v>
      </c>
      <c r="D80" s="21" t="s">
        <v>67</v>
      </c>
      <c r="E80" s="39">
        <f>Almoxarife!E80</f>
        <v>8.2191780821917804E-2</v>
      </c>
      <c r="F80" s="70">
        <f>TRUNC(((F36+F66+F76)*E80),2)</f>
        <v>344.84</v>
      </c>
      <c r="G80" s="35"/>
    </row>
    <row r="81" spans="3:7">
      <c r="C81" s="19" t="s">
        <v>3</v>
      </c>
      <c r="D81" s="21" t="s">
        <v>66</v>
      </c>
      <c r="E81" s="39">
        <f>Almoxarife!E81</f>
        <v>2.2800000000000001E-2</v>
      </c>
      <c r="F81" s="70">
        <f>TRUNC(((F36+F66+F76)*E81),2)</f>
        <v>95.65</v>
      </c>
      <c r="G81" s="35"/>
    </row>
    <row r="82" spans="3:7">
      <c r="C82" s="19" t="s">
        <v>5</v>
      </c>
      <c r="D82" s="21" t="s">
        <v>68</v>
      </c>
      <c r="E82" s="39">
        <f>Almoxarife!E82</f>
        <v>1.3300000000000001E-2</v>
      </c>
      <c r="F82" s="70">
        <f>TRUNC(((F36+F66+F76)*E82),2)</f>
        <v>55.8</v>
      </c>
      <c r="G82" s="35"/>
    </row>
    <row r="83" spans="3:7">
      <c r="C83" s="19" t="s">
        <v>7</v>
      </c>
      <c r="D83" s="21" t="s">
        <v>69</v>
      </c>
      <c r="E83" s="39">
        <f>Almoxarife!E83</f>
        <v>1.3000000000000001E-2</v>
      </c>
      <c r="F83" s="70">
        <f>TRUNC(((F36+F66+F76)*E83),2)</f>
        <v>54.54</v>
      </c>
      <c r="G83" s="35"/>
    </row>
    <row r="84" spans="3:7">
      <c r="C84" s="19" t="s">
        <v>30</v>
      </c>
      <c r="D84" s="21" t="s">
        <v>70</v>
      </c>
      <c r="E84" s="39">
        <f>Almoxarife!E84</f>
        <v>0</v>
      </c>
      <c r="F84" s="70">
        <f>TRUNC(((F36+F66+F76)*E84),2)</f>
        <v>0</v>
      </c>
      <c r="G84" s="35"/>
    </row>
    <row r="85" spans="3:7">
      <c r="C85" s="19" t="s">
        <v>45</v>
      </c>
      <c r="D85" s="21" t="s">
        <v>71</v>
      </c>
      <c r="E85" s="39">
        <f>Almoxarife!E85</f>
        <v>1.8500000000000003E-2</v>
      </c>
      <c r="F85" s="70">
        <f>TRUNC(((F36+F66+F76)*E85),2)</f>
        <v>77.61</v>
      </c>
      <c r="G85" s="35"/>
    </row>
    <row r="86" spans="3:7" ht="16.5" customHeight="1">
      <c r="C86" s="160" t="s">
        <v>32</v>
      </c>
      <c r="D86" s="160"/>
      <c r="E86" s="71">
        <f>SUM(E80:E85)</f>
        <v>0.1497917808219178</v>
      </c>
      <c r="F86" s="55">
        <f>TRUNC(SUM(F80:F85),2)</f>
        <v>628.44000000000005</v>
      </c>
      <c r="G86" s="35"/>
    </row>
    <row r="87" spans="3:7">
      <c r="C87" s="156"/>
      <c r="D87" s="156"/>
      <c r="E87" s="156"/>
      <c r="F87" s="156"/>
      <c r="G87" s="35"/>
    </row>
    <row r="88" spans="3:7" ht="16.5" customHeight="1">
      <c r="C88" s="108" t="s">
        <v>72</v>
      </c>
      <c r="D88" s="152" t="s">
        <v>73</v>
      </c>
      <c r="E88" s="152"/>
      <c r="F88" s="52" t="s">
        <v>25</v>
      </c>
      <c r="G88" s="35"/>
    </row>
    <row r="89" spans="3:7">
      <c r="C89" s="19" t="s">
        <v>1</v>
      </c>
      <c r="D89" s="21" t="s">
        <v>74</v>
      </c>
      <c r="E89" s="72"/>
      <c r="F89" s="48">
        <v>0</v>
      </c>
      <c r="G89" s="35"/>
    </row>
    <row r="90" spans="3:7">
      <c r="C90" s="156"/>
      <c r="D90" s="156"/>
      <c r="E90" s="156"/>
      <c r="F90" s="156"/>
      <c r="G90" s="35"/>
    </row>
    <row r="91" spans="3:7" ht="40.5" customHeight="1">
      <c r="C91" s="108">
        <v>4</v>
      </c>
      <c r="D91" s="152" t="s">
        <v>75</v>
      </c>
      <c r="E91" s="152"/>
      <c r="F91" s="52" t="s">
        <v>25</v>
      </c>
      <c r="G91" s="35"/>
    </row>
    <row r="92" spans="3:7">
      <c r="C92" s="19" t="s">
        <v>65</v>
      </c>
      <c r="D92" s="21" t="s">
        <v>76</v>
      </c>
      <c r="E92" s="72"/>
      <c r="F92" s="48">
        <f>F86</f>
        <v>628.44000000000005</v>
      </c>
      <c r="G92" s="35"/>
    </row>
    <row r="93" spans="3:7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>
      <c r="C94" s="73"/>
      <c r="D94" s="161" t="s">
        <v>32</v>
      </c>
      <c r="E94" s="161"/>
      <c r="F94" s="46">
        <f>TRUNC(SUM(F92:F93),2)</f>
        <v>628.44000000000005</v>
      </c>
      <c r="G94" s="35"/>
    </row>
    <row r="95" spans="3:7" ht="17.25" thickBot="1">
      <c r="C95" s="157" t="s">
        <v>77</v>
      </c>
      <c r="D95" s="157"/>
      <c r="E95" s="157"/>
      <c r="F95" s="157"/>
    </row>
    <row r="96" spans="3:7" ht="16.5" customHeight="1">
      <c r="C96" s="24">
        <v>5</v>
      </c>
      <c r="D96" s="163" t="s">
        <v>78</v>
      </c>
      <c r="E96" s="163"/>
      <c r="F96" s="27" t="s">
        <v>25</v>
      </c>
    </row>
    <row r="97" spans="3:9" ht="16.899999999999999" customHeight="1">
      <c r="C97" s="19" t="s">
        <v>1</v>
      </c>
      <c r="D97" s="162" t="s">
        <v>79</v>
      </c>
      <c r="E97" s="162"/>
      <c r="F97" s="48">
        <f>TRUNC(642.64/12,2)</f>
        <v>53.55</v>
      </c>
    </row>
    <row r="98" spans="3:9" ht="16.899999999999999" customHeight="1">
      <c r="C98" s="19" t="s">
        <v>3</v>
      </c>
      <c r="D98" s="162" t="s">
        <v>123</v>
      </c>
      <c r="E98" s="162"/>
      <c r="F98" s="48">
        <v>7.26</v>
      </c>
    </row>
    <row r="99" spans="3:9" ht="16.899999999999999" customHeight="1">
      <c r="C99" s="19" t="s">
        <v>5</v>
      </c>
      <c r="D99" s="162" t="s">
        <v>81</v>
      </c>
      <c r="E99" s="162"/>
      <c r="F99" s="48">
        <v>0</v>
      </c>
    </row>
    <row r="100" spans="3:9" ht="16.5" customHeight="1">
      <c r="C100" s="158" t="s">
        <v>32</v>
      </c>
      <c r="D100" s="158"/>
      <c r="E100" s="158"/>
      <c r="F100" s="55">
        <f>TRUNC(SUM(F97:F99),2)</f>
        <v>60.81</v>
      </c>
      <c r="G100" s="35"/>
    </row>
    <row r="101" spans="3:9" ht="17.25" thickBot="1">
      <c r="C101" s="164"/>
      <c r="D101" s="164"/>
      <c r="E101" s="164"/>
      <c r="F101" s="164"/>
      <c r="H101" s="36"/>
    </row>
    <row r="102" spans="3:9" ht="17.25" thickBot="1">
      <c r="C102" s="165" t="s">
        <v>82</v>
      </c>
      <c r="D102" s="165"/>
      <c r="E102" s="165"/>
      <c r="F102" s="165"/>
    </row>
    <row r="103" spans="3:9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>
      <c r="C104" s="19" t="s">
        <v>1</v>
      </c>
      <c r="D104" s="107" t="s">
        <v>84</v>
      </c>
      <c r="E104" s="39">
        <f>Almoxarife!E104</f>
        <v>5.0000000000000001E-3</v>
      </c>
      <c r="F104" s="76">
        <f>SUM((F36+F66+F76+F94+F100)*E104)</f>
        <v>24.424250000000008</v>
      </c>
      <c r="H104" s="36"/>
    </row>
    <row r="105" spans="3:9">
      <c r="C105" s="19" t="s">
        <v>3</v>
      </c>
      <c r="D105" s="107" t="s">
        <v>85</v>
      </c>
      <c r="E105" s="39">
        <f>Almoxarife!E105</f>
        <v>5.0000000000000001E-3</v>
      </c>
      <c r="F105" s="76">
        <f>SUM((F36+F66+F76+F94+F100)*E105)</f>
        <v>24.424250000000008</v>
      </c>
    </row>
    <row r="106" spans="3:9">
      <c r="C106" s="19" t="s">
        <v>5</v>
      </c>
      <c r="D106" s="107" t="s">
        <v>86</v>
      </c>
      <c r="E106" s="75"/>
      <c r="F106" s="76"/>
    </row>
    <row r="107" spans="3:9">
      <c r="C107" s="77"/>
      <c r="D107" s="110" t="s">
        <v>87</v>
      </c>
      <c r="E107" s="75"/>
      <c r="F107" s="78"/>
    </row>
    <row r="108" spans="3:9">
      <c r="C108" s="77"/>
      <c r="D108" s="107" t="s">
        <v>88</v>
      </c>
      <c r="E108" s="39">
        <f>Almoxarife!E108</f>
        <v>6.4999999999999997E-3</v>
      </c>
      <c r="F108" s="76">
        <f>SUM(F104+F105+F122)/E114*E108</f>
        <v>35.105681718664478</v>
      </c>
      <c r="I108" s="79"/>
    </row>
    <row r="109" spans="3:9">
      <c r="C109" s="77"/>
      <c r="D109" s="107" t="s">
        <v>89</v>
      </c>
      <c r="E109" s="39">
        <f>Almoxarife!E109</f>
        <v>0.03</v>
      </c>
      <c r="F109" s="76">
        <f>SUM(F104+F105+F122)/E114*E109</f>
        <v>162.02622331691299</v>
      </c>
    </row>
    <row r="110" spans="3:9">
      <c r="C110" s="77"/>
      <c r="D110" s="110" t="s">
        <v>90</v>
      </c>
      <c r="E110" s="75"/>
      <c r="F110" s="76"/>
    </row>
    <row r="111" spans="3:9">
      <c r="C111" s="77"/>
      <c r="D111" s="107" t="s">
        <v>91</v>
      </c>
      <c r="E111" s="39">
        <f>Almoxarife!E111</f>
        <v>0.05</v>
      </c>
      <c r="F111" s="76">
        <f>SUM(F104+F105+F122)/E114*E111</f>
        <v>270.04370552818835</v>
      </c>
    </row>
    <row r="112" spans="3:9">
      <c r="C112" s="77"/>
      <c r="D112" s="110" t="s">
        <v>92</v>
      </c>
      <c r="E112" s="75"/>
      <c r="F112" s="78"/>
      <c r="I112" s="80"/>
    </row>
    <row r="113" spans="3:9" ht="16.5" customHeight="1">
      <c r="C113" s="158" t="s">
        <v>32</v>
      </c>
      <c r="D113" s="158"/>
      <c r="E113" s="81">
        <f>SUM(E104:E112)</f>
        <v>9.6500000000000002E-2</v>
      </c>
      <c r="F113" s="82">
        <f>TRUNC(SUM(F104:F112),2)</f>
        <v>516.02</v>
      </c>
      <c r="G113" s="35"/>
    </row>
    <row r="114" spans="3:9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>
      <c r="C115" s="166" t="s">
        <v>94</v>
      </c>
      <c r="D115" s="166"/>
      <c r="E115" s="166"/>
      <c r="F115" s="166"/>
    </row>
    <row r="116" spans="3:9" ht="30" customHeight="1">
      <c r="C116" s="87"/>
      <c r="D116" s="152" t="s">
        <v>95</v>
      </c>
      <c r="E116" s="152"/>
      <c r="F116" s="52" t="s">
        <v>25</v>
      </c>
    </row>
    <row r="117" spans="3:9" ht="16.5" customHeight="1">
      <c r="C117" s="19" t="s">
        <v>1</v>
      </c>
      <c r="D117" s="162" t="s">
        <v>96</v>
      </c>
      <c r="E117" s="162"/>
      <c r="F117" s="48">
        <f>F36</f>
        <v>2102.65</v>
      </c>
    </row>
    <row r="118" spans="3:9" ht="16.5" customHeight="1">
      <c r="C118" s="19" t="s">
        <v>3</v>
      </c>
      <c r="D118" s="162" t="s">
        <v>97</v>
      </c>
      <c r="E118" s="162"/>
      <c r="F118" s="48">
        <f>F66</f>
        <v>1919.45</v>
      </c>
    </row>
    <row r="119" spans="3:9" ht="16.5" customHeight="1">
      <c r="C119" s="19" t="s">
        <v>5</v>
      </c>
      <c r="D119" s="162" t="s">
        <v>98</v>
      </c>
      <c r="E119" s="162"/>
      <c r="F119" s="48">
        <f>F76</f>
        <v>173.5</v>
      </c>
    </row>
    <row r="120" spans="3:9" ht="16.5" customHeight="1">
      <c r="C120" s="19" t="s">
        <v>7</v>
      </c>
      <c r="D120" s="162" t="s">
        <v>99</v>
      </c>
      <c r="E120" s="162"/>
      <c r="F120" s="48">
        <f>F94</f>
        <v>628.44000000000005</v>
      </c>
    </row>
    <row r="121" spans="3:9" ht="16.5" customHeight="1">
      <c r="C121" s="19" t="s">
        <v>30</v>
      </c>
      <c r="D121" s="162" t="s">
        <v>100</v>
      </c>
      <c r="E121" s="162"/>
      <c r="F121" s="48">
        <f>F100</f>
        <v>60.81</v>
      </c>
    </row>
    <row r="122" spans="3:9" ht="16.5" customHeight="1">
      <c r="C122" s="170" t="s">
        <v>101</v>
      </c>
      <c r="D122" s="170"/>
      <c r="E122" s="170"/>
      <c r="F122" s="88">
        <f>TRUNC(SUM(F117:F121),2)</f>
        <v>4884.8500000000004</v>
      </c>
    </row>
    <row r="123" spans="3:9" ht="16.5" customHeight="1">
      <c r="C123" s="19" t="s">
        <v>45</v>
      </c>
      <c r="D123" s="162" t="s">
        <v>102</v>
      </c>
      <c r="E123" s="162"/>
      <c r="F123" s="89">
        <f>F113</f>
        <v>516.02</v>
      </c>
    </row>
    <row r="124" spans="3:9" ht="30" customHeight="1">
      <c r="C124" s="171" t="s">
        <v>124</v>
      </c>
      <c r="D124" s="171"/>
      <c r="E124" s="171"/>
      <c r="F124" s="90">
        <f>SUM(F122:F123)</f>
        <v>5400.8700000000008</v>
      </c>
      <c r="G124" s="35"/>
      <c r="H124" s="44"/>
      <c r="I124" s="44"/>
    </row>
    <row r="125" spans="3:9" ht="17.25" thickBot="1">
      <c r="C125" s="91"/>
      <c r="D125" s="92"/>
      <c r="E125" s="92"/>
      <c r="F125" s="93"/>
      <c r="H125" s="94"/>
    </row>
    <row r="126" spans="3:9" ht="36.75" customHeight="1" thickBot="1">
      <c r="C126" s="167" t="s">
        <v>125</v>
      </c>
      <c r="D126" s="167"/>
      <c r="E126" s="167"/>
      <c r="F126" s="95">
        <f>E21*F124</f>
        <v>10801.740000000002</v>
      </c>
      <c r="H126" s="96"/>
      <c r="I126" s="36"/>
    </row>
    <row r="127" spans="3:9" ht="17.25" thickBot="1">
      <c r="C127" s="97"/>
      <c r="D127" s="98"/>
      <c r="E127" s="98"/>
      <c r="F127" s="99"/>
      <c r="H127" s="100"/>
    </row>
    <row r="128" spans="3:9">
      <c r="C128" s="168"/>
      <c r="D128" s="168"/>
      <c r="E128" s="168"/>
      <c r="F128" s="168"/>
      <c r="H128" s="94"/>
      <c r="I128" s="36"/>
    </row>
    <row r="129" spans="3:9">
      <c r="C129" s="101"/>
      <c r="D129" s="101"/>
      <c r="E129" s="101"/>
      <c r="F129" s="101"/>
      <c r="H129" s="102"/>
      <c r="I129" s="36"/>
    </row>
    <row r="130" spans="3:9">
      <c r="C130" s="101"/>
      <c r="D130" s="101"/>
      <c r="E130" s="101"/>
      <c r="F130" s="101"/>
      <c r="H130" s="41"/>
      <c r="I130" s="36"/>
    </row>
    <row r="131" spans="3:9">
      <c r="C131" s="101"/>
      <c r="D131" s="101"/>
      <c r="E131" s="101"/>
      <c r="F131" s="101"/>
      <c r="H131" s="41"/>
      <c r="I131" s="36"/>
    </row>
    <row r="132" spans="3:9">
      <c r="C132" s="169" t="s">
        <v>138</v>
      </c>
      <c r="D132" s="169"/>
      <c r="E132" s="169"/>
      <c r="F132" s="169"/>
      <c r="H132" s="41"/>
      <c r="I132" s="36"/>
    </row>
  </sheetData>
  <mergeCells count="62">
    <mergeCell ref="C132:F132"/>
    <mergeCell ref="D116:E116"/>
    <mergeCell ref="D117:E117"/>
    <mergeCell ref="D118:E118"/>
    <mergeCell ref="D119:E119"/>
    <mergeCell ref="D120:E120"/>
    <mergeCell ref="D121:E121"/>
    <mergeCell ref="C122:E122"/>
    <mergeCell ref="D123:E123"/>
    <mergeCell ref="C124:E124"/>
    <mergeCell ref="C126:E126"/>
    <mergeCell ref="C128:F128"/>
    <mergeCell ref="C115:F115"/>
    <mergeCell ref="D91:E91"/>
    <mergeCell ref="D94:E94"/>
    <mergeCell ref="C95:F95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78:F78"/>
    <mergeCell ref="C86:D86"/>
    <mergeCell ref="C87:F87"/>
    <mergeCell ref="D88:E88"/>
    <mergeCell ref="C90:F90"/>
    <mergeCell ref="C77:F77"/>
    <mergeCell ref="D59:E59"/>
    <mergeCell ref="C29:F29"/>
    <mergeCell ref="C37:F37"/>
    <mergeCell ref="C52:D52"/>
    <mergeCell ref="D54:E54"/>
    <mergeCell ref="D55:E55"/>
    <mergeCell ref="D56:E56"/>
    <mergeCell ref="D57:E57"/>
    <mergeCell ref="D58:E58"/>
    <mergeCell ref="D60:E60"/>
    <mergeCell ref="C61:F61"/>
    <mergeCell ref="C67:F67"/>
    <mergeCell ref="C68:F68"/>
    <mergeCell ref="C76:D76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E16:F16"/>
    <mergeCell ref="C9:F9"/>
    <mergeCell ref="C10:F10"/>
    <mergeCell ref="C11:F11"/>
    <mergeCell ref="C13:F13"/>
    <mergeCell ref="E15:F15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2"/>
  <sheetViews>
    <sheetView topLeftCell="A97" zoomScale="60" zoomScaleNormal="60" workbookViewId="0">
      <selection activeCell="E16" sqref="E16:F16"/>
    </sheetView>
  </sheetViews>
  <sheetFormatPr defaultColWidth="9.140625" defaultRowHeight="16.5"/>
  <cols>
    <col min="1" max="1" width="2" style="1" customWidth="1"/>
    <col min="2" max="2" width="1.7109375" style="1" customWidth="1"/>
    <col min="3" max="3" width="8" style="1" customWidth="1"/>
    <col min="4" max="4" width="63.85546875" style="1" customWidth="1"/>
    <col min="5" max="5" width="16" style="1" customWidth="1"/>
    <col min="6" max="6" width="40.7109375" style="1" customWidth="1"/>
    <col min="7" max="7" width="1.7109375" style="2" customWidth="1"/>
    <col min="8" max="8" width="18.28515625" style="1" customWidth="1"/>
    <col min="9" max="9" width="41.5703125" style="1" customWidth="1"/>
    <col min="10" max="256" width="9.140625" style="1"/>
    <col min="257" max="257" width="2" style="1" customWidth="1"/>
    <col min="258" max="258" width="1.7109375" style="1" customWidth="1"/>
    <col min="259" max="259" width="8" style="1" customWidth="1"/>
    <col min="260" max="260" width="63.85546875" style="1" customWidth="1"/>
    <col min="261" max="261" width="16" style="1" customWidth="1"/>
    <col min="262" max="262" width="40.7109375" style="1" customWidth="1"/>
    <col min="263" max="263" width="1.7109375" style="1" customWidth="1"/>
    <col min="264" max="264" width="18.28515625" style="1" customWidth="1"/>
    <col min="265" max="265" width="41.5703125" style="1" customWidth="1"/>
    <col min="266" max="512" width="9.140625" style="1"/>
    <col min="513" max="513" width="2" style="1" customWidth="1"/>
    <col min="514" max="514" width="1.7109375" style="1" customWidth="1"/>
    <col min="515" max="515" width="8" style="1" customWidth="1"/>
    <col min="516" max="516" width="63.85546875" style="1" customWidth="1"/>
    <col min="517" max="517" width="16" style="1" customWidth="1"/>
    <col min="518" max="518" width="40.7109375" style="1" customWidth="1"/>
    <col min="519" max="519" width="1.7109375" style="1" customWidth="1"/>
    <col min="520" max="520" width="18.28515625" style="1" customWidth="1"/>
    <col min="521" max="521" width="41.5703125" style="1" customWidth="1"/>
    <col min="522" max="768" width="9.140625" style="1"/>
    <col min="769" max="769" width="2" style="1" customWidth="1"/>
    <col min="770" max="770" width="1.7109375" style="1" customWidth="1"/>
    <col min="771" max="771" width="8" style="1" customWidth="1"/>
    <col min="772" max="772" width="63.85546875" style="1" customWidth="1"/>
    <col min="773" max="773" width="16" style="1" customWidth="1"/>
    <col min="774" max="774" width="40.7109375" style="1" customWidth="1"/>
    <col min="775" max="775" width="1.7109375" style="1" customWidth="1"/>
    <col min="776" max="776" width="18.28515625" style="1" customWidth="1"/>
    <col min="777" max="777" width="41.5703125" style="1" customWidth="1"/>
    <col min="778" max="1024" width="9.140625" style="1"/>
    <col min="1025" max="1025" width="2" style="1" customWidth="1"/>
    <col min="1026" max="1026" width="1.7109375" style="1" customWidth="1"/>
    <col min="1027" max="1027" width="8" style="1" customWidth="1"/>
    <col min="1028" max="1028" width="63.85546875" style="1" customWidth="1"/>
    <col min="1029" max="1029" width="16" style="1" customWidth="1"/>
    <col min="1030" max="1030" width="40.7109375" style="1" customWidth="1"/>
    <col min="1031" max="1031" width="1.7109375" style="1" customWidth="1"/>
    <col min="1032" max="1032" width="18.28515625" style="1" customWidth="1"/>
    <col min="1033" max="1033" width="41.5703125" style="1" customWidth="1"/>
    <col min="1034" max="1280" width="9.140625" style="1"/>
    <col min="1281" max="1281" width="2" style="1" customWidth="1"/>
    <col min="1282" max="1282" width="1.7109375" style="1" customWidth="1"/>
    <col min="1283" max="1283" width="8" style="1" customWidth="1"/>
    <col min="1284" max="1284" width="63.85546875" style="1" customWidth="1"/>
    <col min="1285" max="1285" width="16" style="1" customWidth="1"/>
    <col min="1286" max="1286" width="40.7109375" style="1" customWidth="1"/>
    <col min="1287" max="1287" width="1.7109375" style="1" customWidth="1"/>
    <col min="1288" max="1288" width="18.28515625" style="1" customWidth="1"/>
    <col min="1289" max="1289" width="41.5703125" style="1" customWidth="1"/>
    <col min="1290" max="1536" width="9.140625" style="1"/>
    <col min="1537" max="1537" width="2" style="1" customWidth="1"/>
    <col min="1538" max="1538" width="1.7109375" style="1" customWidth="1"/>
    <col min="1539" max="1539" width="8" style="1" customWidth="1"/>
    <col min="1540" max="1540" width="63.85546875" style="1" customWidth="1"/>
    <col min="1541" max="1541" width="16" style="1" customWidth="1"/>
    <col min="1542" max="1542" width="40.7109375" style="1" customWidth="1"/>
    <col min="1543" max="1543" width="1.7109375" style="1" customWidth="1"/>
    <col min="1544" max="1544" width="18.28515625" style="1" customWidth="1"/>
    <col min="1545" max="1545" width="41.5703125" style="1" customWidth="1"/>
    <col min="1546" max="1792" width="9.140625" style="1"/>
    <col min="1793" max="1793" width="2" style="1" customWidth="1"/>
    <col min="1794" max="1794" width="1.7109375" style="1" customWidth="1"/>
    <col min="1795" max="1795" width="8" style="1" customWidth="1"/>
    <col min="1796" max="1796" width="63.85546875" style="1" customWidth="1"/>
    <col min="1797" max="1797" width="16" style="1" customWidth="1"/>
    <col min="1798" max="1798" width="40.7109375" style="1" customWidth="1"/>
    <col min="1799" max="1799" width="1.7109375" style="1" customWidth="1"/>
    <col min="1800" max="1800" width="18.28515625" style="1" customWidth="1"/>
    <col min="1801" max="1801" width="41.5703125" style="1" customWidth="1"/>
    <col min="1802" max="2048" width="9.140625" style="1"/>
    <col min="2049" max="2049" width="2" style="1" customWidth="1"/>
    <col min="2050" max="2050" width="1.7109375" style="1" customWidth="1"/>
    <col min="2051" max="2051" width="8" style="1" customWidth="1"/>
    <col min="2052" max="2052" width="63.85546875" style="1" customWidth="1"/>
    <col min="2053" max="2053" width="16" style="1" customWidth="1"/>
    <col min="2054" max="2054" width="40.7109375" style="1" customWidth="1"/>
    <col min="2055" max="2055" width="1.7109375" style="1" customWidth="1"/>
    <col min="2056" max="2056" width="18.28515625" style="1" customWidth="1"/>
    <col min="2057" max="2057" width="41.5703125" style="1" customWidth="1"/>
    <col min="2058" max="2304" width="9.140625" style="1"/>
    <col min="2305" max="2305" width="2" style="1" customWidth="1"/>
    <col min="2306" max="2306" width="1.7109375" style="1" customWidth="1"/>
    <col min="2307" max="2307" width="8" style="1" customWidth="1"/>
    <col min="2308" max="2308" width="63.85546875" style="1" customWidth="1"/>
    <col min="2309" max="2309" width="16" style="1" customWidth="1"/>
    <col min="2310" max="2310" width="40.7109375" style="1" customWidth="1"/>
    <col min="2311" max="2311" width="1.7109375" style="1" customWidth="1"/>
    <col min="2312" max="2312" width="18.28515625" style="1" customWidth="1"/>
    <col min="2313" max="2313" width="41.5703125" style="1" customWidth="1"/>
    <col min="2314" max="2560" width="9.140625" style="1"/>
    <col min="2561" max="2561" width="2" style="1" customWidth="1"/>
    <col min="2562" max="2562" width="1.7109375" style="1" customWidth="1"/>
    <col min="2563" max="2563" width="8" style="1" customWidth="1"/>
    <col min="2564" max="2564" width="63.85546875" style="1" customWidth="1"/>
    <col min="2565" max="2565" width="16" style="1" customWidth="1"/>
    <col min="2566" max="2566" width="40.7109375" style="1" customWidth="1"/>
    <col min="2567" max="2567" width="1.7109375" style="1" customWidth="1"/>
    <col min="2568" max="2568" width="18.28515625" style="1" customWidth="1"/>
    <col min="2569" max="2569" width="41.5703125" style="1" customWidth="1"/>
    <col min="2570" max="2816" width="9.140625" style="1"/>
    <col min="2817" max="2817" width="2" style="1" customWidth="1"/>
    <col min="2818" max="2818" width="1.7109375" style="1" customWidth="1"/>
    <col min="2819" max="2819" width="8" style="1" customWidth="1"/>
    <col min="2820" max="2820" width="63.85546875" style="1" customWidth="1"/>
    <col min="2821" max="2821" width="16" style="1" customWidth="1"/>
    <col min="2822" max="2822" width="40.7109375" style="1" customWidth="1"/>
    <col min="2823" max="2823" width="1.7109375" style="1" customWidth="1"/>
    <col min="2824" max="2824" width="18.28515625" style="1" customWidth="1"/>
    <col min="2825" max="2825" width="41.5703125" style="1" customWidth="1"/>
    <col min="2826" max="3072" width="9.140625" style="1"/>
    <col min="3073" max="3073" width="2" style="1" customWidth="1"/>
    <col min="3074" max="3074" width="1.7109375" style="1" customWidth="1"/>
    <col min="3075" max="3075" width="8" style="1" customWidth="1"/>
    <col min="3076" max="3076" width="63.85546875" style="1" customWidth="1"/>
    <col min="3077" max="3077" width="16" style="1" customWidth="1"/>
    <col min="3078" max="3078" width="40.7109375" style="1" customWidth="1"/>
    <col min="3079" max="3079" width="1.7109375" style="1" customWidth="1"/>
    <col min="3080" max="3080" width="18.28515625" style="1" customWidth="1"/>
    <col min="3081" max="3081" width="41.5703125" style="1" customWidth="1"/>
    <col min="3082" max="3328" width="9.140625" style="1"/>
    <col min="3329" max="3329" width="2" style="1" customWidth="1"/>
    <col min="3330" max="3330" width="1.7109375" style="1" customWidth="1"/>
    <col min="3331" max="3331" width="8" style="1" customWidth="1"/>
    <col min="3332" max="3332" width="63.85546875" style="1" customWidth="1"/>
    <col min="3333" max="3333" width="16" style="1" customWidth="1"/>
    <col min="3334" max="3334" width="40.7109375" style="1" customWidth="1"/>
    <col min="3335" max="3335" width="1.7109375" style="1" customWidth="1"/>
    <col min="3336" max="3336" width="18.28515625" style="1" customWidth="1"/>
    <col min="3337" max="3337" width="41.5703125" style="1" customWidth="1"/>
    <col min="3338" max="3584" width="9.140625" style="1"/>
    <col min="3585" max="3585" width="2" style="1" customWidth="1"/>
    <col min="3586" max="3586" width="1.7109375" style="1" customWidth="1"/>
    <col min="3587" max="3587" width="8" style="1" customWidth="1"/>
    <col min="3588" max="3588" width="63.85546875" style="1" customWidth="1"/>
    <col min="3589" max="3589" width="16" style="1" customWidth="1"/>
    <col min="3590" max="3590" width="40.7109375" style="1" customWidth="1"/>
    <col min="3591" max="3591" width="1.7109375" style="1" customWidth="1"/>
    <col min="3592" max="3592" width="18.28515625" style="1" customWidth="1"/>
    <col min="3593" max="3593" width="41.5703125" style="1" customWidth="1"/>
    <col min="3594" max="3840" width="9.140625" style="1"/>
    <col min="3841" max="3841" width="2" style="1" customWidth="1"/>
    <col min="3842" max="3842" width="1.7109375" style="1" customWidth="1"/>
    <col min="3843" max="3843" width="8" style="1" customWidth="1"/>
    <col min="3844" max="3844" width="63.85546875" style="1" customWidth="1"/>
    <col min="3845" max="3845" width="16" style="1" customWidth="1"/>
    <col min="3846" max="3846" width="40.7109375" style="1" customWidth="1"/>
    <col min="3847" max="3847" width="1.7109375" style="1" customWidth="1"/>
    <col min="3848" max="3848" width="18.28515625" style="1" customWidth="1"/>
    <col min="3849" max="3849" width="41.5703125" style="1" customWidth="1"/>
    <col min="3850" max="4096" width="9.140625" style="1"/>
    <col min="4097" max="4097" width="2" style="1" customWidth="1"/>
    <col min="4098" max="4098" width="1.7109375" style="1" customWidth="1"/>
    <col min="4099" max="4099" width="8" style="1" customWidth="1"/>
    <col min="4100" max="4100" width="63.85546875" style="1" customWidth="1"/>
    <col min="4101" max="4101" width="16" style="1" customWidth="1"/>
    <col min="4102" max="4102" width="40.7109375" style="1" customWidth="1"/>
    <col min="4103" max="4103" width="1.7109375" style="1" customWidth="1"/>
    <col min="4104" max="4104" width="18.28515625" style="1" customWidth="1"/>
    <col min="4105" max="4105" width="41.5703125" style="1" customWidth="1"/>
    <col min="4106" max="4352" width="9.140625" style="1"/>
    <col min="4353" max="4353" width="2" style="1" customWidth="1"/>
    <col min="4354" max="4354" width="1.7109375" style="1" customWidth="1"/>
    <col min="4355" max="4355" width="8" style="1" customWidth="1"/>
    <col min="4356" max="4356" width="63.85546875" style="1" customWidth="1"/>
    <col min="4357" max="4357" width="16" style="1" customWidth="1"/>
    <col min="4358" max="4358" width="40.7109375" style="1" customWidth="1"/>
    <col min="4359" max="4359" width="1.7109375" style="1" customWidth="1"/>
    <col min="4360" max="4360" width="18.28515625" style="1" customWidth="1"/>
    <col min="4361" max="4361" width="41.5703125" style="1" customWidth="1"/>
    <col min="4362" max="4608" width="9.140625" style="1"/>
    <col min="4609" max="4609" width="2" style="1" customWidth="1"/>
    <col min="4610" max="4610" width="1.7109375" style="1" customWidth="1"/>
    <col min="4611" max="4611" width="8" style="1" customWidth="1"/>
    <col min="4612" max="4612" width="63.85546875" style="1" customWidth="1"/>
    <col min="4613" max="4613" width="16" style="1" customWidth="1"/>
    <col min="4614" max="4614" width="40.7109375" style="1" customWidth="1"/>
    <col min="4615" max="4615" width="1.7109375" style="1" customWidth="1"/>
    <col min="4616" max="4616" width="18.28515625" style="1" customWidth="1"/>
    <col min="4617" max="4617" width="41.5703125" style="1" customWidth="1"/>
    <col min="4618" max="4864" width="9.140625" style="1"/>
    <col min="4865" max="4865" width="2" style="1" customWidth="1"/>
    <col min="4866" max="4866" width="1.7109375" style="1" customWidth="1"/>
    <col min="4867" max="4867" width="8" style="1" customWidth="1"/>
    <col min="4868" max="4868" width="63.85546875" style="1" customWidth="1"/>
    <col min="4869" max="4869" width="16" style="1" customWidth="1"/>
    <col min="4870" max="4870" width="40.7109375" style="1" customWidth="1"/>
    <col min="4871" max="4871" width="1.7109375" style="1" customWidth="1"/>
    <col min="4872" max="4872" width="18.28515625" style="1" customWidth="1"/>
    <col min="4873" max="4873" width="41.5703125" style="1" customWidth="1"/>
    <col min="4874" max="5120" width="9.140625" style="1"/>
    <col min="5121" max="5121" width="2" style="1" customWidth="1"/>
    <col min="5122" max="5122" width="1.7109375" style="1" customWidth="1"/>
    <col min="5123" max="5123" width="8" style="1" customWidth="1"/>
    <col min="5124" max="5124" width="63.85546875" style="1" customWidth="1"/>
    <col min="5125" max="5125" width="16" style="1" customWidth="1"/>
    <col min="5126" max="5126" width="40.7109375" style="1" customWidth="1"/>
    <col min="5127" max="5127" width="1.7109375" style="1" customWidth="1"/>
    <col min="5128" max="5128" width="18.28515625" style="1" customWidth="1"/>
    <col min="5129" max="5129" width="41.5703125" style="1" customWidth="1"/>
    <col min="5130" max="5376" width="9.140625" style="1"/>
    <col min="5377" max="5377" width="2" style="1" customWidth="1"/>
    <col min="5378" max="5378" width="1.7109375" style="1" customWidth="1"/>
    <col min="5379" max="5379" width="8" style="1" customWidth="1"/>
    <col min="5380" max="5380" width="63.85546875" style="1" customWidth="1"/>
    <col min="5381" max="5381" width="16" style="1" customWidth="1"/>
    <col min="5382" max="5382" width="40.7109375" style="1" customWidth="1"/>
    <col min="5383" max="5383" width="1.7109375" style="1" customWidth="1"/>
    <col min="5384" max="5384" width="18.28515625" style="1" customWidth="1"/>
    <col min="5385" max="5385" width="41.5703125" style="1" customWidth="1"/>
    <col min="5386" max="5632" width="9.140625" style="1"/>
    <col min="5633" max="5633" width="2" style="1" customWidth="1"/>
    <col min="5634" max="5634" width="1.7109375" style="1" customWidth="1"/>
    <col min="5635" max="5635" width="8" style="1" customWidth="1"/>
    <col min="5636" max="5636" width="63.85546875" style="1" customWidth="1"/>
    <col min="5637" max="5637" width="16" style="1" customWidth="1"/>
    <col min="5638" max="5638" width="40.7109375" style="1" customWidth="1"/>
    <col min="5639" max="5639" width="1.7109375" style="1" customWidth="1"/>
    <col min="5640" max="5640" width="18.28515625" style="1" customWidth="1"/>
    <col min="5641" max="5641" width="41.5703125" style="1" customWidth="1"/>
    <col min="5642" max="5888" width="9.140625" style="1"/>
    <col min="5889" max="5889" width="2" style="1" customWidth="1"/>
    <col min="5890" max="5890" width="1.7109375" style="1" customWidth="1"/>
    <col min="5891" max="5891" width="8" style="1" customWidth="1"/>
    <col min="5892" max="5892" width="63.85546875" style="1" customWidth="1"/>
    <col min="5893" max="5893" width="16" style="1" customWidth="1"/>
    <col min="5894" max="5894" width="40.7109375" style="1" customWidth="1"/>
    <col min="5895" max="5895" width="1.7109375" style="1" customWidth="1"/>
    <col min="5896" max="5896" width="18.28515625" style="1" customWidth="1"/>
    <col min="5897" max="5897" width="41.5703125" style="1" customWidth="1"/>
    <col min="5898" max="6144" width="9.140625" style="1"/>
    <col min="6145" max="6145" width="2" style="1" customWidth="1"/>
    <col min="6146" max="6146" width="1.7109375" style="1" customWidth="1"/>
    <col min="6147" max="6147" width="8" style="1" customWidth="1"/>
    <col min="6148" max="6148" width="63.85546875" style="1" customWidth="1"/>
    <col min="6149" max="6149" width="16" style="1" customWidth="1"/>
    <col min="6150" max="6150" width="40.7109375" style="1" customWidth="1"/>
    <col min="6151" max="6151" width="1.7109375" style="1" customWidth="1"/>
    <col min="6152" max="6152" width="18.28515625" style="1" customWidth="1"/>
    <col min="6153" max="6153" width="41.5703125" style="1" customWidth="1"/>
    <col min="6154" max="6400" width="9.140625" style="1"/>
    <col min="6401" max="6401" width="2" style="1" customWidth="1"/>
    <col min="6402" max="6402" width="1.7109375" style="1" customWidth="1"/>
    <col min="6403" max="6403" width="8" style="1" customWidth="1"/>
    <col min="6404" max="6404" width="63.85546875" style="1" customWidth="1"/>
    <col min="6405" max="6405" width="16" style="1" customWidth="1"/>
    <col min="6406" max="6406" width="40.7109375" style="1" customWidth="1"/>
    <col min="6407" max="6407" width="1.7109375" style="1" customWidth="1"/>
    <col min="6408" max="6408" width="18.28515625" style="1" customWidth="1"/>
    <col min="6409" max="6409" width="41.5703125" style="1" customWidth="1"/>
    <col min="6410" max="6656" width="9.140625" style="1"/>
    <col min="6657" max="6657" width="2" style="1" customWidth="1"/>
    <col min="6658" max="6658" width="1.7109375" style="1" customWidth="1"/>
    <col min="6659" max="6659" width="8" style="1" customWidth="1"/>
    <col min="6660" max="6660" width="63.85546875" style="1" customWidth="1"/>
    <col min="6661" max="6661" width="16" style="1" customWidth="1"/>
    <col min="6662" max="6662" width="40.7109375" style="1" customWidth="1"/>
    <col min="6663" max="6663" width="1.7109375" style="1" customWidth="1"/>
    <col min="6664" max="6664" width="18.28515625" style="1" customWidth="1"/>
    <col min="6665" max="6665" width="41.5703125" style="1" customWidth="1"/>
    <col min="6666" max="6912" width="9.140625" style="1"/>
    <col min="6913" max="6913" width="2" style="1" customWidth="1"/>
    <col min="6914" max="6914" width="1.7109375" style="1" customWidth="1"/>
    <col min="6915" max="6915" width="8" style="1" customWidth="1"/>
    <col min="6916" max="6916" width="63.85546875" style="1" customWidth="1"/>
    <col min="6917" max="6917" width="16" style="1" customWidth="1"/>
    <col min="6918" max="6918" width="40.7109375" style="1" customWidth="1"/>
    <col min="6919" max="6919" width="1.7109375" style="1" customWidth="1"/>
    <col min="6920" max="6920" width="18.28515625" style="1" customWidth="1"/>
    <col min="6921" max="6921" width="41.5703125" style="1" customWidth="1"/>
    <col min="6922" max="7168" width="9.140625" style="1"/>
    <col min="7169" max="7169" width="2" style="1" customWidth="1"/>
    <col min="7170" max="7170" width="1.7109375" style="1" customWidth="1"/>
    <col min="7171" max="7171" width="8" style="1" customWidth="1"/>
    <col min="7172" max="7172" width="63.85546875" style="1" customWidth="1"/>
    <col min="7173" max="7173" width="16" style="1" customWidth="1"/>
    <col min="7174" max="7174" width="40.7109375" style="1" customWidth="1"/>
    <col min="7175" max="7175" width="1.7109375" style="1" customWidth="1"/>
    <col min="7176" max="7176" width="18.28515625" style="1" customWidth="1"/>
    <col min="7177" max="7177" width="41.5703125" style="1" customWidth="1"/>
    <col min="7178" max="7424" width="9.140625" style="1"/>
    <col min="7425" max="7425" width="2" style="1" customWidth="1"/>
    <col min="7426" max="7426" width="1.7109375" style="1" customWidth="1"/>
    <col min="7427" max="7427" width="8" style="1" customWidth="1"/>
    <col min="7428" max="7428" width="63.85546875" style="1" customWidth="1"/>
    <col min="7429" max="7429" width="16" style="1" customWidth="1"/>
    <col min="7430" max="7430" width="40.7109375" style="1" customWidth="1"/>
    <col min="7431" max="7431" width="1.7109375" style="1" customWidth="1"/>
    <col min="7432" max="7432" width="18.28515625" style="1" customWidth="1"/>
    <col min="7433" max="7433" width="41.5703125" style="1" customWidth="1"/>
    <col min="7434" max="7680" width="9.140625" style="1"/>
    <col min="7681" max="7681" width="2" style="1" customWidth="1"/>
    <col min="7682" max="7682" width="1.7109375" style="1" customWidth="1"/>
    <col min="7683" max="7683" width="8" style="1" customWidth="1"/>
    <col min="7684" max="7684" width="63.85546875" style="1" customWidth="1"/>
    <col min="7685" max="7685" width="16" style="1" customWidth="1"/>
    <col min="7686" max="7686" width="40.7109375" style="1" customWidth="1"/>
    <col min="7687" max="7687" width="1.7109375" style="1" customWidth="1"/>
    <col min="7688" max="7688" width="18.28515625" style="1" customWidth="1"/>
    <col min="7689" max="7689" width="41.5703125" style="1" customWidth="1"/>
    <col min="7690" max="7936" width="9.140625" style="1"/>
    <col min="7937" max="7937" width="2" style="1" customWidth="1"/>
    <col min="7938" max="7938" width="1.7109375" style="1" customWidth="1"/>
    <col min="7939" max="7939" width="8" style="1" customWidth="1"/>
    <col min="7940" max="7940" width="63.85546875" style="1" customWidth="1"/>
    <col min="7941" max="7941" width="16" style="1" customWidth="1"/>
    <col min="7942" max="7942" width="40.7109375" style="1" customWidth="1"/>
    <col min="7943" max="7943" width="1.7109375" style="1" customWidth="1"/>
    <col min="7944" max="7944" width="18.28515625" style="1" customWidth="1"/>
    <col min="7945" max="7945" width="41.5703125" style="1" customWidth="1"/>
    <col min="7946" max="8192" width="9.140625" style="1"/>
    <col min="8193" max="8193" width="2" style="1" customWidth="1"/>
    <col min="8194" max="8194" width="1.7109375" style="1" customWidth="1"/>
    <col min="8195" max="8195" width="8" style="1" customWidth="1"/>
    <col min="8196" max="8196" width="63.85546875" style="1" customWidth="1"/>
    <col min="8197" max="8197" width="16" style="1" customWidth="1"/>
    <col min="8198" max="8198" width="40.7109375" style="1" customWidth="1"/>
    <col min="8199" max="8199" width="1.7109375" style="1" customWidth="1"/>
    <col min="8200" max="8200" width="18.28515625" style="1" customWidth="1"/>
    <col min="8201" max="8201" width="41.5703125" style="1" customWidth="1"/>
    <col min="8202" max="8448" width="9.140625" style="1"/>
    <col min="8449" max="8449" width="2" style="1" customWidth="1"/>
    <col min="8450" max="8450" width="1.7109375" style="1" customWidth="1"/>
    <col min="8451" max="8451" width="8" style="1" customWidth="1"/>
    <col min="8452" max="8452" width="63.85546875" style="1" customWidth="1"/>
    <col min="8453" max="8453" width="16" style="1" customWidth="1"/>
    <col min="8454" max="8454" width="40.7109375" style="1" customWidth="1"/>
    <col min="8455" max="8455" width="1.7109375" style="1" customWidth="1"/>
    <col min="8456" max="8456" width="18.28515625" style="1" customWidth="1"/>
    <col min="8457" max="8457" width="41.5703125" style="1" customWidth="1"/>
    <col min="8458" max="8704" width="9.140625" style="1"/>
    <col min="8705" max="8705" width="2" style="1" customWidth="1"/>
    <col min="8706" max="8706" width="1.7109375" style="1" customWidth="1"/>
    <col min="8707" max="8707" width="8" style="1" customWidth="1"/>
    <col min="8708" max="8708" width="63.85546875" style="1" customWidth="1"/>
    <col min="8709" max="8709" width="16" style="1" customWidth="1"/>
    <col min="8710" max="8710" width="40.7109375" style="1" customWidth="1"/>
    <col min="8711" max="8711" width="1.7109375" style="1" customWidth="1"/>
    <col min="8712" max="8712" width="18.28515625" style="1" customWidth="1"/>
    <col min="8713" max="8713" width="41.5703125" style="1" customWidth="1"/>
    <col min="8714" max="8960" width="9.140625" style="1"/>
    <col min="8961" max="8961" width="2" style="1" customWidth="1"/>
    <col min="8962" max="8962" width="1.7109375" style="1" customWidth="1"/>
    <col min="8963" max="8963" width="8" style="1" customWidth="1"/>
    <col min="8964" max="8964" width="63.85546875" style="1" customWidth="1"/>
    <col min="8965" max="8965" width="16" style="1" customWidth="1"/>
    <col min="8966" max="8966" width="40.7109375" style="1" customWidth="1"/>
    <col min="8967" max="8967" width="1.7109375" style="1" customWidth="1"/>
    <col min="8968" max="8968" width="18.28515625" style="1" customWidth="1"/>
    <col min="8969" max="8969" width="41.5703125" style="1" customWidth="1"/>
    <col min="8970" max="9216" width="9.140625" style="1"/>
    <col min="9217" max="9217" width="2" style="1" customWidth="1"/>
    <col min="9218" max="9218" width="1.7109375" style="1" customWidth="1"/>
    <col min="9219" max="9219" width="8" style="1" customWidth="1"/>
    <col min="9220" max="9220" width="63.85546875" style="1" customWidth="1"/>
    <col min="9221" max="9221" width="16" style="1" customWidth="1"/>
    <col min="9222" max="9222" width="40.7109375" style="1" customWidth="1"/>
    <col min="9223" max="9223" width="1.7109375" style="1" customWidth="1"/>
    <col min="9224" max="9224" width="18.28515625" style="1" customWidth="1"/>
    <col min="9225" max="9225" width="41.5703125" style="1" customWidth="1"/>
    <col min="9226" max="9472" width="9.140625" style="1"/>
    <col min="9473" max="9473" width="2" style="1" customWidth="1"/>
    <col min="9474" max="9474" width="1.7109375" style="1" customWidth="1"/>
    <col min="9475" max="9475" width="8" style="1" customWidth="1"/>
    <col min="9476" max="9476" width="63.85546875" style="1" customWidth="1"/>
    <col min="9477" max="9477" width="16" style="1" customWidth="1"/>
    <col min="9478" max="9478" width="40.7109375" style="1" customWidth="1"/>
    <col min="9479" max="9479" width="1.7109375" style="1" customWidth="1"/>
    <col min="9480" max="9480" width="18.28515625" style="1" customWidth="1"/>
    <col min="9481" max="9481" width="41.5703125" style="1" customWidth="1"/>
    <col min="9482" max="9728" width="9.140625" style="1"/>
    <col min="9729" max="9729" width="2" style="1" customWidth="1"/>
    <col min="9730" max="9730" width="1.7109375" style="1" customWidth="1"/>
    <col min="9731" max="9731" width="8" style="1" customWidth="1"/>
    <col min="9732" max="9732" width="63.85546875" style="1" customWidth="1"/>
    <col min="9733" max="9733" width="16" style="1" customWidth="1"/>
    <col min="9734" max="9734" width="40.7109375" style="1" customWidth="1"/>
    <col min="9735" max="9735" width="1.7109375" style="1" customWidth="1"/>
    <col min="9736" max="9736" width="18.28515625" style="1" customWidth="1"/>
    <col min="9737" max="9737" width="41.5703125" style="1" customWidth="1"/>
    <col min="9738" max="9984" width="9.140625" style="1"/>
    <col min="9985" max="9985" width="2" style="1" customWidth="1"/>
    <col min="9986" max="9986" width="1.7109375" style="1" customWidth="1"/>
    <col min="9987" max="9987" width="8" style="1" customWidth="1"/>
    <col min="9988" max="9988" width="63.85546875" style="1" customWidth="1"/>
    <col min="9989" max="9989" width="16" style="1" customWidth="1"/>
    <col min="9990" max="9990" width="40.7109375" style="1" customWidth="1"/>
    <col min="9991" max="9991" width="1.7109375" style="1" customWidth="1"/>
    <col min="9992" max="9992" width="18.28515625" style="1" customWidth="1"/>
    <col min="9993" max="9993" width="41.5703125" style="1" customWidth="1"/>
    <col min="9994" max="10240" width="9.140625" style="1"/>
    <col min="10241" max="10241" width="2" style="1" customWidth="1"/>
    <col min="10242" max="10242" width="1.7109375" style="1" customWidth="1"/>
    <col min="10243" max="10243" width="8" style="1" customWidth="1"/>
    <col min="10244" max="10244" width="63.85546875" style="1" customWidth="1"/>
    <col min="10245" max="10245" width="16" style="1" customWidth="1"/>
    <col min="10246" max="10246" width="40.7109375" style="1" customWidth="1"/>
    <col min="10247" max="10247" width="1.7109375" style="1" customWidth="1"/>
    <col min="10248" max="10248" width="18.28515625" style="1" customWidth="1"/>
    <col min="10249" max="10249" width="41.5703125" style="1" customWidth="1"/>
    <col min="10250" max="10496" width="9.140625" style="1"/>
    <col min="10497" max="10497" width="2" style="1" customWidth="1"/>
    <col min="10498" max="10498" width="1.7109375" style="1" customWidth="1"/>
    <col min="10499" max="10499" width="8" style="1" customWidth="1"/>
    <col min="10500" max="10500" width="63.85546875" style="1" customWidth="1"/>
    <col min="10501" max="10501" width="16" style="1" customWidth="1"/>
    <col min="10502" max="10502" width="40.7109375" style="1" customWidth="1"/>
    <col min="10503" max="10503" width="1.7109375" style="1" customWidth="1"/>
    <col min="10504" max="10504" width="18.28515625" style="1" customWidth="1"/>
    <col min="10505" max="10505" width="41.5703125" style="1" customWidth="1"/>
    <col min="10506" max="10752" width="9.140625" style="1"/>
    <col min="10753" max="10753" width="2" style="1" customWidth="1"/>
    <col min="10754" max="10754" width="1.7109375" style="1" customWidth="1"/>
    <col min="10755" max="10755" width="8" style="1" customWidth="1"/>
    <col min="10756" max="10756" width="63.85546875" style="1" customWidth="1"/>
    <col min="10757" max="10757" width="16" style="1" customWidth="1"/>
    <col min="10758" max="10758" width="40.7109375" style="1" customWidth="1"/>
    <col min="10759" max="10759" width="1.7109375" style="1" customWidth="1"/>
    <col min="10760" max="10760" width="18.28515625" style="1" customWidth="1"/>
    <col min="10761" max="10761" width="41.5703125" style="1" customWidth="1"/>
    <col min="10762" max="11008" width="9.140625" style="1"/>
    <col min="11009" max="11009" width="2" style="1" customWidth="1"/>
    <col min="11010" max="11010" width="1.7109375" style="1" customWidth="1"/>
    <col min="11011" max="11011" width="8" style="1" customWidth="1"/>
    <col min="11012" max="11012" width="63.85546875" style="1" customWidth="1"/>
    <col min="11013" max="11013" width="16" style="1" customWidth="1"/>
    <col min="11014" max="11014" width="40.7109375" style="1" customWidth="1"/>
    <col min="11015" max="11015" width="1.7109375" style="1" customWidth="1"/>
    <col min="11016" max="11016" width="18.28515625" style="1" customWidth="1"/>
    <col min="11017" max="11017" width="41.5703125" style="1" customWidth="1"/>
    <col min="11018" max="11264" width="9.140625" style="1"/>
    <col min="11265" max="11265" width="2" style="1" customWidth="1"/>
    <col min="11266" max="11266" width="1.7109375" style="1" customWidth="1"/>
    <col min="11267" max="11267" width="8" style="1" customWidth="1"/>
    <col min="11268" max="11268" width="63.85546875" style="1" customWidth="1"/>
    <col min="11269" max="11269" width="16" style="1" customWidth="1"/>
    <col min="11270" max="11270" width="40.7109375" style="1" customWidth="1"/>
    <col min="11271" max="11271" width="1.7109375" style="1" customWidth="1"/>
    <col min="11272" max="11272" width="18.28515625" style="1" customWidth="1"/>
    <col min="11273" max="11273" width="41.5703125" style="1" customWidth="1"/>
    <col min="11274" max="11520" width="9.140625" style="1"/>
    <col min="11521" max="11521" width="2" style="1" customWidth="1"/>
    <col min="11522" max="11522" width="1.7109375" style="1" customWidth="1"/>
    <col min="11523" max="11523" width="8" style="1" customWidth="1"/>
    <col min="11524" max="11524" width="63.85546875" style="1" customWidth="1"/>
    <col min="11525" max="11525" width="16" style="1" customWidth="1"/>
    <col min="11526" max="11526" width="40.7109375" style="1" customWidth="1"/>
    <col min="11527" max="11527" width="1.7109375" style="1" customWidth="1"/>
    <col min="11528" max="11528" width="18.28515625" style="1" customWidth="1"/>
    <col min="11529" max="11529" width="41.5703125" style="1" customWidth="1"/>
    <col min="11530" max="11776" width="9.140625" style="1"/>
    <col min="11777" max="11777" width="2" style="1" customWidth="1"/>
    <col min="11778" max="11778" width="1.7109375" style="1" customWidth="1"/>
    <col min="11779" max="11779" width="8" style="1" customWidth="1"/>
    <col min="11780" max="11780" width="63.85546875" style="1" customWidth="1"/>
    <col min="11781" max="11781" width="16" style="1" customWidth="1"/>
    <col min="11782" max="11782" width="40.7109375" style="1" customWidth="1"/>
    <col min="11783" max="11783" width="1.7109375" style="1" customWidth="1"/>
    <col min="11784" max="11784" width="18.28515625" style="1" customWidth="1"/>
    <col min="11785" max="11785" width="41.5703125" style="1" customWidth="1"/>
    <col min="11786" max="12032" width="9.140625" style="1"/>
    <col min="12033" max="12033" width="2" style="1" customWidth="1"/>
    <col min="12034" max="12034" width="1.7109375" style="1" customWidth="1"/>
    <col min="12035" max="12035" width="8" style="1" customWidth="1"/>
    <col min="12036" max="12036" width="63.85546875" style="1" customWidth="1"/>
    <col min="12037" max="12037" width="16" style="1" customWidth="1"/>
    <col min="12038" max="12038" width="40.7109375" style="1" customWidth="1"/>
    <col min="12039" max="12039" width="1.7109375" style="1" customWidth="1"/>
    <col min="12040" max="12040" width="18.28515625" style="1" customWidth="1"/>
    <col min="12041" max="12041" width="41.5703125" style="1" customWidth="1"/>
    <col min="12042" max="12288" width="9.140625" style="1"/>
    <col min="12289" max="12289" width="2" style="1" customWidth="1"/>
    <col min="12290" max="12290" width="1.7109375" style="1" customWidth="1"/>
    <col min="12291" max="12291" width="8" style="1" customWidth="1"/>
    <col min="12292" max="12292" width="63.85546875" style="1" customWidth="1"/>
    <col min="12293" max="12293" width="16" style="1" customWidth="1"/>
    <col min="12294" max="12294" width="40.7109375" style="1" customWidth="1"/>
    <col min="12295" max="12295" width="1.7109375" style="1" customWidth="1"/>
    <col min="12296" max="12296" width="18.28515625" style="1" customWidth="1"/>
    <col min="12297" max="12297" width="41.5703125" style="1" customWidth="1"/>
    <col min="12298" max="12544" width="9.140625" style="1"/>
    <col min="12545" max="12545" width="2" style="1" customWidth="1"/>
    <col min="12546" max="12546" width="1.7109375" style="1" customWidth="1"/>
    <col min="12547" max="12547" width="8" style="1" customWidth="1"/>
    <col min="12548" max="12548" width="63.85546875" style="1" customWidth="1"/>
    <col min="12549" max="12549" width="16" style="1" customWidth="1"/>
    <col min="12550" max="12550" width="40.7109375" style="1" customWidth="1"/>
    <col min="12551" max="12551" width="1.7109375" style="1" customWidth="1"/>
    <col min="12552" max="12552" width="18.28515625" style="1" customWidth="1"/>
    <col min="12553" max="12553" width="41.5703125" style="1" customWidth="1"/>
    <col min="12554" max="12800" width="9.140625" style="1"/>
    <col min="12801" max="12801" width="2" style="1" customWidth="1"/>
    <col min="12802" max="12802" width="1.7109375" style="1" customWidth="1"/>
    <col min="12803" max="12803" width="8" style="1" customWidth="1"/>
    <col min="12804" max="12804" width="63.85546875" style="1" customWidth="1"/>
    <col min="12805" max="12805" width="16" style="1" customWidth="1"/>
    <col min="12806" max="12806" width="40.7109375" style="1" customWidth="1"/>
    <col min="12807" max="12807" width="1.7109375" style="1" customWidth="1"/>
    <col min="12808" max="12808" width="18.28515625" style="1" customWidth="1"/>
    <col min="12809" max="12809" width="41.5703125" style="1" customWidth="1"/>
    <col min="12810" max="13056" width="9.140625" style="1"/>
    <col min="13057" max="13057" width="2" style="1" customWidth="1"/>
    <col min="13058" max="13058" width="1.7109375" style="1" customWidth="1"/>
    <col min="13059" max="13059" width="8" style="1" customWidth="1"/>
    <col min="13060" max="13060" width="63.85546875" style="1" customWidth="1"/>
    <col min="13061" max="13061" width="16" style="1" customWidth="1"/>
    <col min="13062" max="13062" width="40.7109375" style="1" customWidth="1"/>
    <col min="13063" max="13063" width="1.7109375" style="1" customWidth="1"/>
    <col min="13064" max="13064" width="18.28515625" style="1" customWidth="1"/>
    <col min="13065" max="13065" width="41.5703125" style="1" customWidth="1"/>
    <col min="13066" max="13312" width="9.140625" style="1"/>
    <col min="13313" max="13313" width="2" style="1" customWidth="1"/>
    <col min="13314" max="13314" width="1.7109375" style="1" customWidth="1"/>
    <col min="13315" max="13315" width="8" style="1" customWidth="1"/>
    <col min="13316" max="13316" width="63.85546875" style="1" customWidth="1"/>
    <col min="13317" max="13317" width="16" style="1" customWidth="1"/>
    <col min="13318" max="13318" width="40.7109375" style="1" customWidth="1"/>
    <col min="13319" max="13319" width="1.7109375" style="1" customWidth="1"/>
    <col min="13320" max="13320" width="18.28515625" style="1" customWidth="1"/>
    <col min="13321" max="13321" width="41.5703125" style="1" customWidth="1"/>
    <col min="13322" max="13568" width="9.140625" style="1"/>
    <col min="13569" max="13569" width="2" style="1" customWidth="1"/>
    <col min="13570" max="13570" width="1.7109375" style="1" customWidth="1"/>
    <col min="13571" max="13571" width="8" style="1" customWidth="1"/>
    <col min="13572" max="13572" width="63.85546875" style="1" customWidth="1"/>
    <col min="13573" max="13573" width="16" style="1" customWidth="1"/>
    <col min="13574" max="13574" width="40.7109375" style="1" customWidth="1"/>
    <col min="13575" max="13575" width="1.7109375" style="1" customWidth="1"/>
    <col min="13576" max="13576" width="18.28515625" style="1" customWidth="1"/>
    <col min="13577" max="13577" width="41.5703125" style="1" customWidth="1"/>
    <col min="13578" max="13824" width="9.140625" style="1"/>
    <col min="13825" max="13825" width="2" style="1" customWidth="1"/>
    <col min="13826" max="13826" width="1.7109375" style="1" customWidth="1"/>
    <col min="13827" max="13827" width="8" style="1" customWidth="1"/>
    <col min="13828" max="13828" width="63.85546875" style="1" customWidth="1"/>
    <col min="13829" max="13829" width="16" style="1" customWidth="1"/>
    <col min="13830" max="13830" width="40.7109375" style="1" customWidth="1"/>
    <col min="13831" max="13831" width="1.7109375" style="1" customWidth="1"/>
    <col min="13832" max="13832" width="18.28515625" style="1" customWidth="1"/>
    <col min="13833" max="13833" width="41.5703125" style="1" customWidth="1"/>
    <col min="13834" max="14080" width="9.140625" style="1"/>
    <col min="14081" max="14081" width="2" style="1" customWidth="1"/>
    <col min="14082" max="14082" width="1.7109375" style="1" customWidth="1"/>
    <col min="14083" max="14083" width="8" style="1" customWidth="1"/>
    <col min="14084" max="14084" width="63.85546875" style="1" customWidth="1"/>
    <col min="14085" max="14085" width="16" style="1" customWidth="1"/>
    <col min="14086" max="14086" width="40.7109375" style="1" customWidth="1"/>
    <col min="14087" max="14087" width="1.7109375" style="1" customWidth="1"/>
    <col min="14088" max="14088" width="18.28515625" style="1" customWidth="1"/>
    <col min="14089" max="14089" width="41.5703125" style="1" customWidth="1"/>
    <col min="14090" max="14336" width="9.140625" style="1"/>
    <col min="14337" max="14337" width="2" style="1" customWidth="1"/>
    <col min="14338" max="14338" width="1.7109375" style="1" customWidth="1"/>
    <col min="14339" max="14339" width="8" style="1" customWidth="1"/>
    <col min="14340" max="14340" width="63.85546875" style="1" customWidth="1"/>
    <col min="14341" max="14341" width="16" style="1" customWidth="1"/>
    <col min="14342" max="14342" width="40.7109375" style="1" customWidth="1"/>
    <col min="14343" max="14343" width="1.7109375" style="1" customWidth="1"/>
    <col min="14344" max="14344" width="18.28515625" style="1" customWidth="1"/>
    <col min="14345" max="14345" width="41.5703125" style="1" customWidth="1"/>
    <col min="14346" max="14592" width="9.140625" style="1"/>
    <col min="14593" max="14593" width="2" style="1" customWidth="1"/>
    <col min="14594" max="14594" width="1.7109375" style="1" customWidth="1"/>
    <col min="14595" max="14595" width="8" style="1" customWidth="1"/>
    <col min="14596" max="14596" width="63.85546875" style="1" customWidth="1"/>
    <col min="14597" max="14597" width="16" style="1" customWidth="1"/>
    <col min="14598" max="14598" width="40.7109375" style="1" customWidth="1"/>
    <col min="14599" max="14599" width="1.7109375" style="1" customWidth="1"/>
    <col min="14600" max="14600" width="18.28515625" style="1" customWidth="1"/>
    <col min="14601" max="14601" width="41.5703125" style="1" customWidth="1"/>
    <col min="14602" max="14848" width="9.140625" style="1"/>
    <col min="14849" max="14849" width="2" style="1" customWidth="1"/>
    <col min="14850" max="14850" width="1.7109375" style="1" customWidth="1"/>
    <col min="14851" max="14851" width="8" style="1" customWidth="1"/>
    <col min="14852" max="14852" width="63.85546875" style="1" customWidth="1"/>
    <col min="14853" max="14853" width="16" style="1" customWidth="1"/>
    <col min="14854" max="14854" width="40.7109375" style="1" customWidth="1"/>
    <col min="14855" max="14855" width="1.7109375" style="1" customWidth="1"/>
    <col min="14856" max="14856" width="18.28515625" style="1" customWidth="1"/>
    <col min="14857" max="14857" width="41.5703125" style="1" customWidth="1"/>
    <col min="14858" max="15104" width="9.140625" style="1"/>
    <col min="15105" max="15105" width="2" style="1" customWidth="1"/>
    <col min="15106" max="15106" width="1.7109375" style="1" customWidth="1"/>
    <col min="15107" max="15107" width="8" style="1" customWidth="1"/>
    <col min="15108" max="15108" width="63.85546875" style="1" customWidth="1"/>
    <col min="15109" max="15109" width="16" style="1" customWidth="1"/>
    <col min="15110" max="15110" width="40.7109375" style="1" customWidth="1"/>
    <col min="15111" max="15111" width="1.7109375" style="1" customWidth="1"/>
    <col min="15112" max="15112" width="18.28515625" style="1" customWidth="1"/>
    <col min="15113" max="15113" width="41.5703125" style="1" customWidth="1"/>
    <col min="15114" max="15360" width="9.140625" style="1"/>
    <col min="15361" max="15361" width="2" style="1" customWidth="1"/>
    <col min="15362" max="15362" width="1.7109375" style="1" customWidth="1"/>
    <col min="15363" max="15363" width="8" style="1" customWidth="1"/>
    <col min="15364" max="15364" width="63.85546875" style="1" customWidth="1"/>
    <col min="15365" max="15365" width="16" style="1" customWidth="1"/>
    <col min="15366" max="15366" width="40.7109375" style="1" customWidth="1"/>
    <col min="15367" max="15367" width="1.7109375" style="1" customWidth="1"/>
    <col min="15368" max="15368" width="18.28515625" style="1" customWidth="1"/>
    <col min="15369" max="15369" width="41.5703125" style="1" customWidth="1"/>
    <col min="15370" max="15616" width="9.140625" style="1"/>
    <col min="15617" max="15617" width="2" style="1" customWidth="1"/>
    <col min="15618" max="15618" width="1.7109375" style="1" customWidth="1"/>
    <col min="15619" max="15619" width="8" style="1" customWidth="1"/>
    <col min="15620" max="15620" width="63.85546875" style="1" customWidth="1"/>
    <col min="15621" max="15621" width="16" style="1" customWidth="1"/>
    <col min="15622" max="15622" width="40.7109375" style="1" customWidth="1"/>
    <col min="15623" max="15623" width="1.7109375" style="1" customWidth="1"/>
    <col min="15624" max="15624" width="18.28515625" style="1" customWidth="1"/>
    <col min="15625" max="15625" width="41.5703125" style="1" customWidth="1"/>
    <col min="15626" max="15872" width="9.140625" style="1"/>
    <col min="15873" max="15873" width="2" style="1" customWidth="1"/>
    <col min="15874" max="15874" width="1.7109375" style="1" customWidth="1"/>
    <col min="15875" max="15875" width="8" style="1" customWidth="1"/>
    <col min="15876" max="15876" width="63.85546875" style="1" customWidth="1"/>
    <col min="15877" max="15877" width="16" style="1" customWidth="1"/>
    <col min="15878" max="15878" width="40.7109375" style="1" customWidth="1"/>
    <col min="15879" max="15879" width="1.7109375" style="1" customWidth="1"/>
    <col min="15880" max="15880" width="18.28515625" style="1" customWidth="1"/>
    <col min="15881" max="15881" width="41.5703125" style="1" customWidth="1"/>
    <col min="15882" max="16128" width="9.140625" style="1"/>
    <col min="16129" max="16129" width="2" style="1" customWidth="1"/>
    <col min="16130" max="16130" width="1.7109375" style="1" customWidth="1"/>
    <col min="16131" max="16131" width="8" style="1" customWidth="1"/>
    <col min="16132" max="16132" width="63.85546875" style="1" customWidth="1"/>
    <col min="16133" max="16133" width="16" style="1" customWidth="1"/>
    <col min="16134" max="16134" width="40.7109375" style="1" customWidth="1"/>
    <col min="16135" max="16135" width="1.7109375" style="1" customWidth="1"/>
    <col min="16136" max="16136" width="18.28515625" style="1" customWidth="1"/>
    <col min="16137" max="16137" width="41.5703125" style="1" customWidth="1"/>
    <col min="16138" max="16384" width="9.140625" style="1"/>
  </cols>
  <sheetData>
    <row r="1" spans="1:9" ht="17.25" thickBot="1">
      <c r="A1" s="1" t="s">
        <v>119</v>
      </c>
    </row>
    <row r="2" spans="1:9">
      <c r="C2" s="3"/>
      <c r="D2" s="4"/>
      <c r="E2" s="4"/>
      <c r="F2" s="5"/>
    </row>
    <row r="3" spans="1:9">
      <c r="C3" s="6"/>
      <c r="D3" s="7"/>
      <c r="E3" s="7"/>
      <c r="F3" s="8"/>
    </row>
    <row r="4" spans="1:9">
      <c r="C4" s="6"/>
      <c r="D4" s="7"/>
      <c r="E4" s="7"/>
      <c r="F4" s="8"/>
    </row>
    <row r="5" spans="1:9">
      <c r="C5" s="6"/>
      <c r="D5" s="7"/>
      <c r="E5" s="7"/>
      <c r="F5" s="8"/>
    </row>
    <row r="6" spans="1:9">
      <c r="C6" s="6"/>
      <c r="D6" s="7"/>
      <c r="E6" s="7"/>
      <c r="F6" s="8"/>
    </row>
    <row r="7" spans="1:9">
      <c r="C7" s="6"/>
      <c r="D7" s="7"/>
      <c r="E7" s="7"/>
      <c r="F7" s="8"/>
    </row>
    <row r="8" spans="1:9">
      <c r="C8" s="6"/>
      <c r="D8" s="7"/>
      <c r="E8" s="7"/>
      <c r="F8" s="8"/>
    </row>
    <row r="9" spans="1:9" s="10" customFormat="1">
      <c r="C9" s="135"/>
      <c r="D9" s="135"/>
      <c r="E9" s="135"/>
      <c r="F9" s="135"/>
      <c r="G9" s="9"/>
    </row>
    <row r="10" spans="1:9" s="10" customFormat="1">
      <c r="C10" s="136" t="s">
        <v>127</v>
      </c>
      <c r="D10" s="136"/>
      <c r="E10" s="136"/>
      <c r="F10" s="136"/>
      <c r="G10" s="9"/>
    </row>
    <row r="11" spans="1:9" s="10" customFormat="1">
      <c r="C11" s="137"/>
      <c r="D11" s="137"/>
      <c r="E11" s="137"/>
      <c r="F11" s="137"/>
      <c r="G11" s="9"/>
    </row>
    <row r="12" spans="1:9" ht="17.25" thickBot="1">
      <c r="C12" s="11"/>
      <c r="D12" s="12"/>
      <c r="E12" s="12"/>
      <c r="F12" s="13"/>
      <c r="G12" s="14"/>
      <c r="I12" s="10"/>
    </row>
    <row r="13" spans="1:9" ht="18" customHeight="1" thickBot="1">
      <c r="C13" s="138" t="s">
        <v>131</v>
      </c>
      <c r="D13" s="138"/>
      <c r="E13" s="138"/>
      <c r="F13" s="138"/>
    </row>
    <row r="14" spans="1:9" ht="18" customHeight="1">
      <c r="C14" s="103"/>
      <c r="D14" s="104"/>
      <c r="E14" s="104"/>
      <c r="F14" s="105"/>
    </row>
    <row r="15" spans="1:9">
      <c r="C15" s="15" t="s">
        <v>1</v>
      </c>
      <c r="D15" s="16" t="s">
        <v>2</v>
      </c>
      <c r="E15" s="139" t="s">
        <v>155</v>
      </c>
      <c r="F15" s="139"/>
    </row>
    <row r="16" spans="1:9" ht="36" customHeight="1">
      <c r="C16" s="15" t="s">
        <v>3</v>
      </c>
      <c r="D16" s="16" t="s">
        <v>4</v>
      </c>
      <c r="E16" s="134" t="s">
        <v>105</v>
      </c>
      <c r="F16" s="134"/>
    </row>
    <row r="17" spans="3:6">
      <c r="C17" s="15" t="s">
        <v>5</v>
      </c>
      <c r="D17" s="16" t="s">
        <v>6</v>
      </c>
      <c r="E17" s="141" t="s">
        <v>134</v>
      </c>
      <c r="F17" s="141"/>
    </row>
    <row r="18" spans="3:6">
      <c r="C18" s="15" t="s">
        <v>7</v>
      </c>
      <c r="D18" s="16" t="s">
        <v>8</v>
      </c>
      <c r="E18" s="142" t="s">
        <v>9</v>
      </c>
      <c r="F18" s="142"/>
    </row>
    <row r="19" spans="3:6">
      <c r="C19" s="143" t="s">
        <v>10</v>
      </c>
      <c r="D19" s="143"/>
      <c r="E19" s="143"/>
      <c r="F19" s="143"/>
    </row>
    <row r="20" spans="3:6">
      <c r="C20" s="15"/>
      <c r="D20" s="16" t="s">
        <v>11</v>
      </c>
      <c r="E20" s="142" t="s">
        <v>12</v>
      </c>
      <c r="F20" s="142"/>
    </row>
    <row r="21" spans="3:6">
      <c r="C21" s="15"/>
      <c r="D21" s="17" t="s">
        <v>13</v>
      </c>
      <c r="E21" s="142">
        <v>1</v>
      </c>
      <c r="F21" s="142"/>
    </row>
    <row r="22" spans="3:6" ht="16.5" customHeight="1">
      <c r="C22" s="18"/>
      <c r="D22" s="144"/>
      <c r="E22" s="144"/>
      <c r="F22" s="144"/>
    </row>
    <row r="23" spans="3:6" ht="16.5" customHeight="1">
      <c r="C23" s="145" t="s">
        <v>14</v>
      </c>
      <c r="D23" s="145"/>
      <c r="E23" s="145"/>
      <c r="F23" s="145"/>
    </row>
    <row r="24" spans="3:6" ht="16.5" customHeight="1">
      <c r="C24" s="19">
        <v>1</v>
      </c>
      <c r="D24" s="20" t="s">
        <v>15</v>
      </c>
      <c r="E24" s="134" t="s">
        <v>128</v>
      </c>
      <c r="F24" s="134"/>
    </row>
    <row r="25" spans="3:6">
      <c r="C25" s="19">
        <v>2</v>
      </c>
      <c r="D25" s="21" t="s">
        <v>17</v>
      </c>
      <c r="E25" s="146" t="s">
        <v>129</v>
      </c>
      <c r="F25" s="146"/>
    </row>
    <row r="26" spans="3:6">
      <c r="C26" s="19">
        <v>3</v>
      </c>
      <c r="D26" s="20" t="s">
        <v>19</v>
      </c>
      <c r="E26" s="147">
        <v>1459.16</v>
      </c>
      <c r="F26" s="147"/>
    </row>
    <row r="27" spans="3:6" ht="16.5" customHeight="1">
      <c r="C27" s="19">
        <v>4</v>
      </c>
      <c r="D27" s="20" t="s">
        <v>20</v>
      </c>
      <c r="E27" s="134" t="s">
        <v>109</v>
      </c>
      <c r="F27" s="134"/>
    </row>
    <row r="28" spans="3:6" ht="17.25" thickBot="1">
      <c r="C28" s="22">
        <v>5</v>
      </c>
      <c r="D28" s="23" t="s">
        <v>21</v>
      </c>
      <c r="E28" s="140">
        <v>43831</v>
      </c>
      <c r="F28" s="140"/>
    </row>
    <row r="29" spans="3:6" ht="17.25" thickBot="1">
      <c r="C29" s="149" t="s">
        <v>132</v>
      </c>
      <c r="D29" s="149"/>
      <c r="E29" s="149"/>
      <c r="F29" s="149"/>
    </row>
    <row r="30" spans="3:6" ht="12" customHeight="1">
      <c r="C30" s="24">
        <v>1</v>
      </c>
      <c r="D30" s="25" t="s">
        <v>23</v>
      </c>
      <c r="E30" s="26" t="s">
        <v>24</v>
      </c>
      <c r="F30" s="27" t="s">
        <v>25</v>
      </c>
    </row>
    <row r="31" spans="3:6">
      <c r="C31" s="19" t="s">
        <v>1</v>
      </c>
      <c r="D31" s="107" t="s">
        <v>26</v>
      </c>
      <c r="E31" s="29">
        <v>1</v>
      </c>
      <c r="F31" s="106">
        <f>E26</f>
        <v>1459.16</v>
      </c>
    </row>
    <row r="32" spans="3:6">
      <c r="C32" s="19" t="s">
        <v>3</v>
      </c>
      <c r="D32" s="107" t="s">
        <v>27</v>
      </c>
      <c r="E32" s="29"/>
      <c r="F32" s="30"/>
    </row>
    <row r="33" spans="3:9">
      <c r="C33" s="19" t="s">
        <v>5</v>
      </c>
      <c r="D33" s="107" t="s">
        <v>28</v>
      </c>
      <c r="E33" s="29"/>
      <c r="F33" s="30">
        <f>ROUND((F31*E33),2)</f>
        <v>0</v>
      </c>
    </row>
    <row r="34" spans="3:9">
      <c r="C34" s="19" t="s">
        <v>7</v>
      </c>
      <c r="D34" s="107" t="s">
        <v>29</v>
      </c>
      <c r="E34" s="29"/>
      <c r="F34" s="30">
        <v>0</v>
      </c>
    </row>
    <row r="35" spans="3:9">
      <c r="C35" s="19" t="s">
        <v>30</v>
      </c>
      <c r="D35" s="107" t="s">
        <v>31</v>
      </c>
      <c r="E35" s="29"/>
      <c r="F35" s="30">
        <v>0</v>
      </c>
    </row>
    <row r="36" spans="3:9" ht="17.25" thickBot="1">
      <c r="C36" s="31"/>
      <c r="D36" s="32" t="s">
        <v>32</v>
      </c>
      <c r="E36" s="33"/>
      <c r="F36" s="34">
        <f>TRUNC(SUM(F31:F35),2)</f>
        <v>1459.16</v>
      </c>
      <c r="G36" s="35"/>
      <c r="I36" s="36"/>
    </row>
    <row r="37" spans="3:9" ht="17.25" thickBot="1">
      <c r="C37" s="150" t="s">
        <v>33</v>
      </c>
      <c r="D37" s="150"/>
      <c r="E37" s="150"/>
      <c r="F37" s="150"/>
      <c r="I37" s="36"/>
    </row>
    <row r="38" spans="3:9">
      <c r="C38" s="24" t="s">
        <v>34</v>
      </c>
      <c r="D38" s="37" t="s">
        <v>35</v>
      </c>
      <c r="E38" s="38"/>
      <c r="F38" s="27" t="s">
        <v>25</v>
      </c>
    </row>
    <row r="39" spans="3:9">
      <c r="C39" s="19" t="s">
        <v>1</v>
      </c>
      <c r="D39" s="21" t="s">
        <v>36</v>
      </c>
      <c r="E39" s="39">
        <f>Almoxarife!E39</f>
        <v>8.3299999999999999E-2</v>
      </c>
      <c r="F39" s="40">
        <f>TRUNC(($F$36*E39),2)</f>
        <v>121.54</v>
      </c>
      <c r="I39" s="41"/>
    </row>
    <row r="40" spans="3:9">
      <c r="C40" s="19" t="s">
        <v>3</v>
      </c>
      <c r="D40" s="42" t="s">
        <v>37</v>
      </c>
      <c r="E40" s="39">
        <f>Almoxarife!E40</f>
        <v>0.121</v>
      </c>
      <c r="F40" s="40">
        <f>TRUNC(($F$36*E40),2)</f>
        <v>176.55</v>
      </c>
      <c r="I40" s="44"/>
    </row>
    <row r="41" spans="3:9">
      <c r="C41" s="31"/>
      <c r="D41" s="32" t="s">
        <v>32</v>
      </c>
      <c r="E41" s="45">
        <f>SUM(E39:E40)</f>
        <v>0.20429999999999998</v>
      </c>
      <c r="F41" s="46">
        <f>TRUNC(SUM(F39:F40),2)</f>
        <v>298.08999999999997</v>
      </c>
    </row>
    <row r="42" spans="3:9">
      <c r="C42" s="19"/>
      <c r="D42" s="42"/>
      <c r="E42" s="47"/>
      <c r="F42" s="48"/>
    </row>
    <row r="43" spans="3:9" ht="31.5">
      <c r="C43" s="108" t="s">
        <v>38</v>
      </c>
      <c r="D43" s="110" t="s">
        <v>39</v>
      </c>
      <c r="E43" s="51" t="s">
        <v>24</v>
      </c>
      <c r="F43" s="52" t="s">
        <v>25</v>
      </c>
      <c r="G43" s="35"/>
    </row>
    <row r="44" spans="3:9">
      <c r="C44" s="19" t="s">
        <v>1</v>
      </c>
      <c r="D44" s="107" t="s">
        <v>40</v>
      </c>
      <c r="E44" s="39">
        <f>Almoxarife!E44</f>
        <v>0.2</v>
      </c>
      <c r="F44" s="53">
        <f t="shared" ref="F44:F51" si="0">TRUNC(($F$36+$F$41)*E44,2)</f>
        <v>351.45</v>
      </c>
    </row>
    <row r="45" spans="3:9">
      <c r="C45" s="19" t="s">
        <v>3</v>
      </c>
      <c r="D45" s="107" t="s">
        <v>41</v>
      </c>
      <c r="E45" s="39">
        <f>Almoxarife!E45</f>
        <v>2.5000000000000001E-2</v>
      </c>
      <c r="F45" s="53">
        <f t="shared" si="0"/>
        <v>43.93</v>
      </c>
    </row>
    <row r="46" spans="3:9">
      <c r="C46" s="19" t="s">
        <v>5</v>
      </c>
      <c r="D46" s="107" t="s">
        <v>42</v>
      </c>
      <c r="E46" s="39">
        <f>Almoxarife!E46</f>
        <v>1.4999999999999999E-2</v>
      </c>
      <c r="F46" s="53">
        <f t="shared" si="0"/>
        <v>26.35</v>
      </c>
    </row>
    <row r="47" spans="3:9">
      <c r="C47" s="19" t="s">
        <v>7</v>
      </c>
      <c r="D47" s="107" t="s">
        <v>43</v>
      </c>
      <c r="E47" s="39">
        <f>Almoxarife!E47</f>
        <v>1.5015000000000001E-2</v>
      </c>
      <c r="F47" s="53">
        <f t="shared" si="0"/>
        <v>26.38</v>
      </c>
    </row>
    <row r="48" spans="3:9">
      <c r="C48" s="19" t="s">
        <v>30</v>
      </c>
      <c r="D48" s="107" t="s">
        <v>44</v>
      </c>
      <c r="E48" s="39">
        <f>Almoxarife!E48</f>
        <v>0.01</v>
      </c>
      <c r="F48" s="53">
        <f t="shared" si="0"/>
        <v>17.57</v>
      </c>
    </row>
    <row r="49" spans="3:9">
      <c r="C49" s="19" t="s">
        <v>45</v>
      </c>
      <c r="D49" s="107" t="s">
        <v>46</v>
      </c>
      <c r="E49" s="39">
        <f>Almoxarife!E49</f>
        <v>6.0000000000000001E-3</v>
      </c>
      <c r="F49" s="53">
        <f t="shared" si="0"/>
        <v>10.54</v>
      </c>
    </row>
    <row r="50" spans="3:9">
      <c r="C50" s="19" t="s">
        <v>47</v>
      </c>
      <c r="D50" s="107" t="s">
        <v>48</v>
      </c>
      <c r="E50" s="39">
        <f>Almoxarife!E50</f>
        <v>2E-3</v>
      </c>
      <c r="F50" s="53">
        <f t="shared" si="0"/>
        <v>3.51</v>
      </c>
    </row>
    <row r="51" spans="3:9">
      <c r="C51" s="19" t="s">
        <v>49</v>
      </c>
      <c r="D51" s="107" t="s">
        <v>50</v>
      </c>
      <c r="E51" s="39">
        <f>Almoxarife!E51</f>
        <v>0.08</v>
      </c>
      <c r="F51" s="53">
        <f t="shared" si="0"/>
        <v>140.58000000000001</v>
      </c>
      <c r="I51" s="44"/>
    </row>
    <row r="52" spans="3:9" ht="16.5" customHeight="1">
      <c r="C52" s="151" t="s">
        <v>32</v>
      </c>
      <c r="D52" s="151"/>
      <c r="E52" s="54">
        <f>SUM(E44:E51)</f>
        <v>0.35301500000000002</v>
      </c>
      <c r="F52" s="55">
        <f>TRUNC(SUM(F44:F51),2)</f>
        <v>620.30999999999995</v>
      </c>
    </row>
    <row r="53" spans="3:9" ht="11.1" customHeight="1">
      <c r="C53" s="19"/>
      <c r="D53" s="107"/>
      <c r="E53" s="56"/>
      <c r="F53" s="48"/>
    </row>
    <row r="54" spans="3:9" ht="16.5" customHeight="1">
      <c r="C54" s="108" t="s">
        <v>51</v>
      </c>
      <c r="D54" s="152" t="s">
        <v>52</v>
      </c>
      <c r="E54" s="152"/>
      <c r="F54" s="52" t="s">
        <v>25</v>
      </c>
    </row>
    <row r="55" spans="3:9" ht="16.899999999999999" customHeight="1">
      <c r="C55" s="19" t="s">
        <v>1</v>
      </c>
      <c r="D55" s="153" t="s">
        <v>53</v>
      </c>
      <c r="E55" s="153"/>
      <c r="F55" s="30">
        <v>0</v>
      </c>
    </row>
    <row r="56" spans="3:9" ht="30.75" customHeight="1">
      <c r="C56" s="19" t="s">
        <v>3</v>
      </c>
      <c r="D56" s="153" t="s">
        <v>137</v>
      </c>
      <c r="E56" s="153"/>
      <c r="F56" s="30">
        <f>TRUNC(((12.5*0.9)*21.08),2)</f>
        <v>237.15</v>
      </c>
    </row>
    <row r="57" spans="3:9" ht="16.899999999999999" customHeight="1">
      <c r="C57" s="19" t="s">
        <v>5</v>
      </c>
      <c r="D57" s="153" t="s">
        <v>153</v>
      </c>
      <c r="E57" s="153"/>
      <c r="F57" s="30">
        <v>15</v>
      </c>
    </row>
    <row r="58" spans="3:9">
      <c r="C58" s="19" t="s">
        <v>7</v>
      </c>
      <c r="D58" s="153" t="s">
        <v>154</v>
      </c>
      <c r="E58" s="153"/>
      <c r="F58" s="30">
        <v>3.5</v>
      </c>
    </row>
    <row r="59" spans="3:9">
      <c r="C59" s="19" t="s">
        <v>30</v>
      </c>
      <c r="D59" s="154"/>
      <c r="E59" s="154"/>
      <c r="F59" s="57"/>
    </row>
    <row r="60" spans="3:9" ht="16.5" customHeight="1">
      <c r="C60" s="58"/>
      <c r="D60" s="155" t="s">
        <v>32</v>
      </c>
      <c r="E60" s="155"/>
      <c r="F60" s="46">
        <f>TRUNC(SUM(F55:F59),2)</f>
        <v>255.65</v>
      </c>
      <c r="G60" s="35"/>
    </row>
    <row r="61" spans="3:9">
      <c r="C61" s="156"/>
      <c r="D61" s="156"/>
      <c r="E61" s="156"/>
      <c r="F61" s="156"/>
      <c r="G61" s="35"/>
    </row>
    <row r="62" spans="3:9" ht="32.25" customHeight="1">
      <c r="C62" s="108">
        <v>2</v>
      </c>
      <c r="D62" s="59" t="s">
        <v>54</v>
      </c>
      <c r="E62" s="60" t="s">
        <v>24</v>
      </c>
      <c r="F62" s="52" t="s">
        <v>25</v>
      </c>
      <c r="G62" s="35"/>
    </row>
    <row r="63" spans="3:9">
      <c r="C63" s="19" t="s">
        <v>34</v>
      </c>
      <c r="D63" s="21" t="s">
        <v>35</v>
      </c>
      <c r="E63" s="39">
        <f>'[1]Encargos Sociais e Benefícios'!C19</f>
        <v>0.20429999999999998</v>
      </c>
      <c r="F63" s="48">
        <f>F41</f>
        <v>298.08999999999997</v>
      </c>
      <c r="G63" s="35"/>
    </row>
    <row r="64" spans="3:9">
      <c r="C64" s="19" t="s">
        <v>38</v>
      </c>
      <c r="D64" s="42" t="s">
        <v>55</v>
      </c>
      <c r="E64" s="43">
        <f>'[1]Encargos Sociais e Benefícios'!C29</f>
        <v>0.36801500000000004</v>
      </c>
      <c r="F64" s="48">
        <f>F52</f>
        <v>620.30999999999995</v>
      </c>
      <c r="G64" s="35"/>
    </row>
    <row r="65" spans="3:7">
      <c r="C65" s="19" t="s">
        <v>51</v>
      </c>
      <c r="D65" s="42" t="s">
        <v>52</v>
      </c>
      <c r="E65" s="61"/>
      <c r="F65" s="48">
        <f>F60</f>
        <v>255.65</v>
      </c>
      <c r="G65" s="35"/>
    </row>
    <row r="66" spans="3:7">
      <c r="C66" s="58"/>
      <c r="D66" s="111" t="s">
        <v>32</v>
      </c>
      <c r="E66" s="63"/>
      <c r="F66" s="46">
        <f>SUM(F63:F65)</f>
        <v>1174.05</v>
      </c>
      <c r="G66" s="35"/>
    </row>
    <row r="67" spans="3:7" ht="17.25" thickBot="1">
      <c r="C67" s="148"/>
      <c r="D67" s="148"/>
      <c r="E67" s="148"/>
      <c r="F67" s="148"/>
      <c r="G67" s="35"/>
    </row>
    <row r="68" spans="3:7" ht="17.25" thickBot="1">
      <c r="C68" s="157" t="s">
        <v>56</v>
      </c>
      <c r="D68" s="157"/>
      <c r="E68" s="157"/>
      <c r="F68" s="157"/>
    </row>
    <row r="69" spans="3:7">
      <c r="C69" s="24">
        <v>3</v>
      </c>
      <c r="D69" s="37" t="s">
        <v>57</v>
      </c>
      <c r="E69" s="64" t="s">
        <v>24</v>
      </c>
      <c r="F69" s="27" t="s">
        <v>25</v>
      </c>
      <c r="G69" s="35"/>
    </row>
    <row r="70" spans="3:7">
      <c r="C70" s="19" t="s">
        <v>1</v>
      </c>
      <c r="D70" s="21" t="s">
        <v>58</v>
      </c>
      <c r="E70" s="39">
        <f>Almoxarife!E70</f>
        <v>4.1999999999999997E-3</v>
      </c>
      <c r="F70" s="53">
        <f>TRUNC(((F36+F41+F51+F60)*E70),2)</f>
        <v>9.0399999999999991</v>
      </c>
    </row>
    <row r="71" spans="3:7">
      <c r="C71" s="19" t="s">
        <v>3</v>
      </c>
      <c r="D71" s="21" t="s">
        <v>59</v>
      </c>
      <c r="E71" s="39">
        <f>Almoxarife!E71</f>
        <v>3.3599999999999998E-4</v>
      </c>
      <c r="F71" s="53">
        <f>TRUNC(((F36)*E71),2)</f>
        <v>0.49</v>
      </c>
    </row>
    <row r="72" spans="3:7" ht="31.5">
      <c r="C72" s="19" t="s">
        <v>5</v>
      </c>
      <c r="D72" s="21" t="s">
        <v>60</v>
      </c>
      <c r="E72" s="39">
        <f>Almoxarife!E72</f>
        <v>0.02</v>
      </c>
      <c r="F72" s="53">
        <f>TRUNC((F36*E72),2)</f>
        <v>29.18</v>
      </c>
    </row>
    <row r="73" spans="3:7">
      <c r="C73" s="19" t="s">
        <v>7</v>
      </c>
      <c r="D73" s="21" t="s">
        <v>61</v>
      </c>
      <c r="E73" s="39">
        <f>Almoxarife!E73</f>
        <v>1.8472222222222223E-2</v>
      </c>
      <c r="F73" s="53">
        <f>TRUNC(((F36+F66)*E73),2)</f>
        <v>48.64</v>
      </c>
    </row>
    <row r="74" spans="3:7" ht="25.5" customHeight="1">
      <c r="C74" s="19" t="s">
        <v>30</v>
      </c>
      <c r="D74" s="21" t="s">
        <v>62</v>
      </c>
      <c r="E74" s="39">
        <f>Almoxarife!E74</f>
        <v>6.5209715277777785E-3</v>
      </c>
      <c r="F74" s="53">
        <f>TRUNC(((F36)*E74),2)</f>
        <v>9.51</v>
      </c>
    </row>
    <row r="75" spans="3:7">
      <c r="C75" s="19" t="s">
        <v>45</v>
      </c>
      <c r="D75" s="21" t="s">
        <v>63</v>
      </c>
      <c r="E75" s="39">
        <f>Almoxarife!E75</f>
        <v>0.02</v>
      </c>
      <c r="F75" s="53">
        <f>TRUNC((F36*E75),2)</f>
        <v>29.18</v>
      </c>
    </row>
    <row r="76" spans="3:7" ht="16.5" customHeight="1">
      <c r="C76" s="158" t="s">
        <v>32</v>
      </c>
      <c r="D76" s="158"/>
      <c r="E76" s="66">
        <f>SUM(E70:E75)</f>
        <v>6.952919375000001E-2</v>
      </c>
      <c r="F76" s="55">
        <f>TRUNC(SUM(F70:F75),2)</f>
        <v>126.04</v>
      </c>
      <c r="G76" s="35"/>
    </row>
    <row r="77" spans="3:7" ht="17.25" thickBot="1">
      <c r="C77" s="159"/>
      <c r="D77" s="159"/>
      <c r="E77" s="159"/>
      <c r="F77" s="159"/>
      <c r="G77" s="35"/>
    </row>
    <row r="78" spans="3:7" ht="17.25" thickBot="1">
      <c r="C78" s="157" t="s">
        <v>64</v>
      </c>
      <c r="D78" s="157"/>
      <c r="E78" s="157"/>
      <c r="F78" s="157"/>
      <c r="G78" s="35"/>
    </row>
    <row r="79" spans="3:7">
      <c r="C79" s="24" t="s">
        <v>65</v>
      </c>
      <c r="D79" s="67" t="s">
        <v>66</v>
      </c>
      <c r="E79" s="64" t="s">
        <v>24</v>
      </c>
      <c r="F79" s="68" t="s">
        <v>25</v>
      </c>
      <c r="G79" s="35"/>
    </row>
    <row r="80" spans="3:7">
      <c r="C80" s="19" t="s">
        <v>1</v>
      </c>
      <c r="D80" s="21" t="s">
        <v>67</v>
      </c>
      <c r="E80" s="39">
        <f>Almoxarife!E80</f>
        <v>8.2191780821917804E-2</v>
      </c>
      <c r="F80" s="70">
        <f>TRUNC(((F36+F66+F76)*E80),2)</f>
        <v>226.78</v>
      </c>
      <c r="G80" s="35"/>
    </row>
    <row r="81" spans="3:7">
      <c r="C81" s="19" t="s">
        <v>3</v>
      </c>
      <c r="D81" s="21" t="s">
        <v>66</v>
      </c>
      <c r="E81" s="39">
        <f>Almoxarife!E81</f>
        <v>2.2800000000000001E-2</v>
      </c>
      <c r="F81" s="70">
        <f>TRUNC(((F36+F66+F76)*E81),2)</f>
        <v>62.91</v>
      </c>
      <c r="G81" s="35"/>
    </row>
    <row r="82" spans="3:7">
      <c r="C82" s="19" t="s">
        <v>5</v>
      </c>
      <c r="D82" s="21" t="s">
        <v>68</v>
      </c>
      <c r="E82" s="39">
        <f>Almoxarife!E82</f>
        <v>1.3300000000000001E-2</v>
      </c>
      <c r="F82" s="70">
        <f>TRUNC(((F36+F66+F76)*E82),2)</f>
        <v>36.69</v>
      </c>
      <c r="G82" s="35"/>
    </row>
    <row r="83" spans="3:7">
      <c r="C83" s="19" t="s">
        <v>7</v>
      </c>
      <c r="D83" s="21" t="s">
        <v>69</v>
      </c>
      <c r="E83" s="39">
        <f>Almoxarife!E83</f>
        <v>1.3000000000000001E-2</v>
      </c>
      <c r="F83" s="70">
        <f>TRUNC(((F36+F66+F76)*E83),2)</f>
        <v>35.869999999999997</v>
      </c>
      <c r="G83" s="35"/>
    </row>
    <row r="84" spans="3:7">
      <c r="C84" s="19" t="s">
        <v>30</v>
      </c>
      <c r="D84" s="21" t="s">
        <v>70</v>
      </c>
      <c r="E84" s="39">
        <f>Almoxarife!E84</f>
        <v>0</v>
      </c>
      <c r="F84" s="70">
        <f>TRUNC(((F36+F66+F76)*E84),2)</f>
        <v>0</v>
      </c>
      <c r="G84" s="35"/>
    </row>
    <row r="85" spans="3:7">
      <c r="C85" s="19" t="s">
        <v>45</v>
      </c>
      <c r="D85" s="21" t="s">
        <v>71</v>
      </c>
      <c r="E85" s="39">
        <f>Almoxarife!E85</f>
        <v>1.8500000000000003E-2</v>
      </c>
      <c r="F85" s="70">
        <f>TRUNC(((F36+F66+F76)*E85),2)</f>
        <v>51.04</v>
      </c>
      <c r="G85" s="35"/>
    </row>
    <row r="86" spans="3:7" ht="16.5" customHeight="1">
      <c r="C86" s="160" t="s">
        <v>32</v>
      </c>
      <c r="D86" s="160"/>
      <c r="E86" s="71">
        <f>SUM(E80:E85)</f>
        <v>0.1497917808219178</v>
      </c>
      <c r="F86" s="55">
        <f>TRUNC(SUM(F80:F85),2)</f>
        <v>413.29</v>
      </c>
      <c r="G86" s="35"/>
    </row>
    <row r="87" spans="3:7">
      <c r="C87" s="156"/>
      <c r="D87" s="156"/>
      <c r="E87" s="156"/>
      <c r="F87" s="156"/>
      <c r="G87" s="35"/>
    </row>
    <row r="88" spans="3:7" ht="16.5" customHeight="1">
      <c r="C88" s="108" t="s">
        <v>72</v>
      </c>
      <c r="D88" s="152" t="s">
        <v>73</v>
      </c>
      <c r="E88" s="152"/>
      <c r="F88" s="52" t="s">
        <v>25</v>
      </c>
      <c r="G88" s="35"/>
    </row>
    <row r="89" spans="3:7">
      <c r="C89" s="19" t="s">
        <v>1</v>
      </c>
      <c r="D89" s="21" t="s">
        <v>74</v>
      </c>
      <c r="E89" s="72"/>
      <c r="F89" s="48">
        <v>0</v>
      </c>
      <c r="G89" s="35"/>
    </row>
    <row r="90" spans="3:7">
      <c r="C90" s="156"/>
      <c r="D90" s="156"/>
      <c r="E90" s="156"/>
      <c r="F90" s="156"/>
      <c r="G90" s="35"/>
    </row>
    <row r="91" spans="3:7" ht="40.5" customHeight="1">
      <c r="C91" s="108">
        <v>4</v>
      </c>
      <c r="D91" s="152" t="s">
        <v>75</v>
      </c>
      <c r="E91" s="152"/>
      <c r="F91" s="52" t="s">
        <v>25</v>
      </c>
      <c r="G91" s="35"/>
    </row>
    <row r="92" spans="3:7">
      <c r="C92" s="19" t="s">
        <v>65</v>
      </c>
      <c r="D92" s="21" t="s">
        <v>76</v>
      </c>
      <c r="E92" s="72"/>
      <c r="F92" s="48">
        <f>F86</f>
        <v>413.29</v>
      </c>
      <c r="G92" s="35"/>
    </row>
    <row r="93" spans="3:7">
      <c r="C93" s="19" t="s">
        <v>72</v>
      </c>
      <c r="D93" s="42" t="s">
        <v>73</v>
      </c>
      <c r="E93" s="47"/>
      <c r="F93" s="48">
        <f>F89</f>
        <v>0</v>
      </c>
      <c r="G93" s="35"/>
    </row>
    <row r="94" spans="3:7" ht="17.25" customHeight="1" thickBot="1">
      <c r="C94" s="73"/>
      <c r="D94" s="161" t="s">
        <v>32</v>
      </c>
      <c r="E94" s="161"/>
      <c r="F94" s="46">
        <f>TRUNC(SUM(F92:F93),2)</f>
        <v>413.29</v>
      </c>
      <c r="G94" s="35"/>
    </row>
    <row r="95" spans="3:7" ht="17.25" thickBot="1">
      <c r="C95" s="157" t="s">
        <v>77</v>
      </c>
      <c r="D95" s="157"/>
      <c r="E95" s="157"/>
      <c r="F95" s="157"/>
    </row>
    <row r="96" spans="3:7" ht="16.5" customHeight="1">
      <c r="C96" s="24">
        <v>5</v>
      </c>
      <c r="D96" s="163" t="s">
        <v>78</v>
      </c>
      <c r="E96" s="163"/>
      <c r="F96" s="27" t="s">
        <v>25</v>
      </c>
    </row>
    <row r="97" spans="3:9" ht="16.899999999999999" customHeight="1">
      <c r="C97" s="19" t="s">
        <v>1</v>
      </c>
      <c r="D97" s="162" t="s">
        <v>79</v>
      </c>
      <c r="E97" s="162"/>
      <c r="F97" s="48">
        <f>TRUNC(588.53/12,2)</f>
        <v>49.04</v>
      </c>
    </row>
    <row r="98" spans="3:9" ht="16.899999999999999" customHeight="1">
      <c r="C98" s="19" t="s">
        <v>3</v>
      </c>
      <c r="D98" s="162" t="s">
        <v>123</v>
      </c>
      <c r="E98" s="162"/>
      <c r="F98" s="48">
        <v>23.21</v>
      </c>
    </row>
    <row r="99" spans="3:9" ht="16.899999999999999" customHeight="1">
      <c r="C99" s="19" t="s">
        <v>5</v>
      </c>
      <c r="D99" s="162" t="s">
        <v>81</v>
      </c>
      <c r="E99" s="162"/>
      <c r="F99" s="48">
        <v>0</v>
      </c>
    </row>
    <row r="100" spans="3:9" ht="16.5" customHeight="1">
      <c r="C100" s="158" t="s">
        <v>32</v>
      </c>
      <c r="D100" s="158"/>
      <c r="E100" s="158"/>
      <c r="F100" s="55">
        <f>TRUNC(SUM(F97:F99),2)</f>
        <v>72.25</v>
      </c>
      <c r="G100" s="35"/>
    </row>
    <row r="101" spans="3:9" ht="17.25" thickBot="1">
      <c r="C101" s="164"/>
      <c r="D101" s="164"/>
      <c r="E101" s="164"/>
      <c r="F101" s="164"/>
      <c r="H101" s="36"/>
    </row>
    <row r="102" spans="3:9" ht="17.25" thickBot="1">
      <c r="C102" s="165" t="s">
        <v>133</v>
      </c>
      <c r="D102" s="165"/>
      <c r="E102" s="165"/>
      <c r="F102" s="165"/>
    </row>
    <row r="103" spans="3:9">
      <c r="C103" s="24">
        <v>6</v>
      </c>
      <c r="D103" s="109" t="s">
        <v>83</v>
      </c>
      <c r="E103" s="26" t="s">
        <v>24</v>
      </c>
      <c r="F103" s="27" t="s">
        <v>25</v>
      </c>
    </row>
    <row r="104" spans="3:9">
      <c r="C104" s="19" t="s">
        <v>1</v>
      </c>
      <c r="D104" s="107" t="s">
        <v>84</v>
      </c>
      <c r="E104" s="39">
        <f>Almoxarife!E104</f>
        <v>5.0000000000000001E-3</v>
      </c>
      <c r="F104" s="76">
        <f>SUM((F36+F66+F76+F94+F100)*E104)</f>
        <v>16.223949999999999</v>
      </c>
      <c r="H104" s="36"/>
    </row>
    <row r="105" spans="3:9">
      <c r="C105" s="19" t="s">
        <v>3</v>
      </c>
      <c r="D105" s="107" t="s">
        <v>85</v>
      </c>
      <c r="E105" s="39">
        <f>Almoxarife!E105</f>
        <v>5.0000000000000001E-3</v>
      </c>
      <c r="F105" s="76">
        <f>SUM((F36+F66+F76+F94+F100)*E105)</f>
        <v>16.223949999999999</v>
      </c>
    </row>
    <row r="106" spans="3:9">
      <c r="C106" s="19" t="s">
        <v>5</v>
      </c>
      <c r="D106" s="107" t="s">
        <v>86</v>
      </c>
      <c r="E106" s="75"/>
      <c r="F106" s="76"/>
    </row>
    <row r="107" spans="3:9">
      <c r="C107" s="77"/>
      <c r="D107" s="110" t="s">
        <v>87</v>
      </c>
      <c r="E107" s="75"/>
      <c r="F107" s="78"/>
    </row>
    <row r="108" spans="3:9">
      <c r="C108" s="77"/>
      <c r="D108" s="107" t="s">
        <v>88</v>
      </c>
      <c r="E108" s="39">
        <f>Almoxarife!E108</f>
        <v>6.4999999999999997E-3</v>
      </c>
      <c r="F108" s="76">
        <f>SUM(F104+F105+F122)/E114*E108</f>
        <v>23.319153092501367</v>
      </c>
      <c r="I108" s="79"/>
    </row>
    <row r="109" spans="3:9">
      <c r="C109" s="77"/>
      <c r="D109" s="107" t="s">
        <v>89</v>
      </c>
      <c r="E109" s="39">
        <f>Almoxarife!E109</f>
        <v>0.03</v>
      </c>
      <c r="F109" s="76">
        <f>SUM(F104+F105+F122)/E114*E109</f>
        <v>107.6268604269294</v>
      </c>
    </row>
    <row r="110" spans="3:9">
      <c r="C110" s="77"/>
      <c r="D110" s="110" t="s">
        <v>90</v>
      </c>
      <c r="E110" s="75"/>
      <c r="F110" s="76"/>
    </row>
    <row r="111" spans="3:9">
      <c r="C111" s="77"/>
      <c r="D111" s="107" t="s">
        <v>91</v>
      </c>
      <c r="E111" s="39">
        <f>Almoxarife!E111</f>
        <v>0.05</v>
      </c>
      <c r="F111" s="76">
        <f>SUM(F104+F105+F122)/E114*E111</f>
        <v>179.378100711549</v>
      </c>
    </row>
    <row r="112" spans="3:9">
      <c r="C112" s="77"/>
      <c r="D112" s="110" t="s">
        <v>92</v>
      </c>
      <c r="E112" s="75"/>
      <c r="F112" s="78"/>
      <c r="I112" s="80"/>
    </row>
    <row r="113" spans="3:9" ht="16.5" customHeight="1">
      <c r="C113" s="158" t="s">
        <v>32</v>
      </c>
      <c r="D113" s="158"/>
      <c r="E113" s="81">
        <f>SUM(E104:E112)</f>
        <v>9.6500000000000002E-2</v>
      </c>
      <c r="F113" s="82">
        <f>TRUNC(SUM(F104:F112),2)</f>
        <v>342.77</v>
      </c>
      <c r="G113" s="35"/>
    </row>
    <row r="114" spans="3:9">
      <c r="C114" s="83">
        <v>8.6499999999999994E-2</v>
      </c>
      <c r="D114" s="84" t="s">
        <v>93</v>
      </c>
      <c r="E114" s="85">
        <f>1-C114/1</f>
        <v>0.91349999999999998</v>
      </c>
      <c r="F114" s="86"/>
    </row>
    <row r="115" spans="3:9">
      <c r="C115" s="166" t="s">
        <v>94</v>
      </c>
      <c r="D115" s="166"/>
      <c r="E115" s="166"/>
      <c r="F115" s="166"/>
    </row>
    <row r="116" spans="3:9" ht="30" customHeight="1">
      <c r="C116" s="87"/>
      <c r="D116" s="152" t="s">
        <v>95</v>
      </c>
      <c r="E116" s="152"/>
      <c r="F116" s="52" t="s">
        <v>25</v>
      </c>
    </row>
    <row r="117" spans="3:9" ht="16.5" customHeight="1">
      <c r="C117" s="19" t="s">
        <v>1</v>
      </c>
      <c r="D117" s="162" t="s">
        <v>96</v>
      </c>
      <c r="E117" s="162"/>
      <c r="F117" s="48">
        <f>F36</f>
        <v>1459.16</v>
      </c>
    </row>
    <row r="118" spans="3:9" ht="16.5" customHeight="1">
      <c r="C118" s="19" t="s">
        <v>3</v>
      </c>
      <c r="D118" s="162" t="s">
        <v>97</v>
      </c>
      <c r="E118" s="162"/>
      <c r="F118" s="48">
        <f>F66</f>
        <v>1174.05</v>
      </c>
    </row>
    <row r="119" spans="3:9" ht="16.5" customHeight="1">
      <c r="C119" s="19" t="s">
        <v>5</v>
      </c>
      <c r="D119" s="162" t="s">
        <v>98</v>
      </c>
      <c r="E119" s="162"/>
      <c r="F119" s="48">
        <f>F76</f>
        <v>126.04</v>
      </c>
    </row>
    <row r="120" spans="3:9" ht="16.5" customHeight="1">
      <c r="C120" s="19" t="s">
        <v>7</v>
      </c>
      <c r="D120" s="162" t="s">
        <v>99</v>
      </c>
      <c r="E120" s="162"/>
      <c r="F120" s="48">
        <f>F94</f>
        <v>413.29</v>
      </c>
    </row>
    <row r="121" spans="3:9" ht="16.5" customHeight="1">
      <c r="C121" s="19" t="s">
        <v>30</v>
      </c>
      <c r="D121" s="162" t="s">
        <v>100</v>
      </c>
      <c r="E121" s="162"/>
      <c r="F121" s="48">
        <f>F100</f>
        <v>72.25</v>
      </c>
    </row>
    <row r="122" spans="3:9" ht="16.5" customHeight="1">
      <c r="C122" s="170" t="s">
        <v>101</v>
      </c>
      <c r="D122" s="170"/>
      <c r="E122" s="170"/>
      <c r="F122" s="88">
        <f>TRUNC(SUM(F117:F121),2)</f>
        <v>3244.79</v>
      </c>
    </row>
    <row r="123" spans="3:9" ht="16.5" customHeight="1">
      <c r="C123" s="19" t="s">
        <v>45</v>
      </c>
      <c r="D123" s="162" t="s">
        <v>102</v>
      </c>
      <c r="E123" s="162"/>
      <c r="F123" s="89">
        <f>F113</f>
        <v>342.77</v>
      </c>
    </row>
    <row r="124" spans="3:9" ht="16.5" customHeight="1">
      <c r="C124" s="171" t="s">
        <v>130</v>
      </c>
      <c r="D124" s="171"/>
      <c r="E124" s="171"/>
      <c r="F124" s="90">
        <f>SUM(F122:F123)</f>
        <v>3587.56</v>
      </c>
      <c r="G124" s="35"/>
      <c r="H124" s="44"/>
      <c r="I124" s="44"/>
    </row>
    <row r="125" spans="3:9" ht="17.25" thickBot="1">
      <c r="C125" s="91"/>
      <c r="D125" s="92"/>
      <c r="E125" s="92"/>
      <c r="F125" s="93"/>
      <c r="H125" s="94"/>
    </row>
    <row r="126" spans="3:9" ht="18" customHeight="1" thickBot="1">
      <c r="C126" s="167" t="s">
        <v>130</v>
      </c>
      <c r="D126" s="167"/>
      <c r="E126" s="167"/>
      <c r="F126" s="95">
        <f>E21*F124</f>
        <v>3587.56</v>
      </c>
      <c r="H126" s="96"/>
      <c r="I126" s="36"/>
    </row>
    <row r="127" spans="3:9" ht="17.25" thickBot="1">
      <c r="C127" s="97"/>
      <c r="D127" s="98"/>
      <c r="E127" s="98"/>
      <c r="F127" s="99"/>
      <c r="H127" s="100"/>
    </row>
    <row r="128" spans="3:9">
      <c r="C128" s="168"/>
      <c r="D128" s="168"/>
      <c r="E128" s="168"/>
      <c r="F128" s="168"/>
      <c r="H128" s="94"/>
      <c r="I128" s="36"/>
    </row>
    <row r="129" spans="3:9">
      <c r="C129" s="101"/>
      <c r="D129" s="101"/>
      <c r="E129" s="101"/>
      <c r="F129" s="101"/>
      <c r="H129" s="102"/>
      <c r="I129" s="36"/>
    </row>
    <row r="130" spans="3:9">
      <c r="C130" s="101"/>
      <c r="D130" s="101"/>
      <c r="E130" s="101"/>
      <c r="F130" s="101"/>
      <c r="H130" s="41"/>
      <c r="I130" s="36"/>
    </row>
    <row r="131" spans="3:9">
      <c r="C131" s="101"/>
      <c r="D131" s="101"/>
      <c r="E131" s="101"/>
      <c r="F131" s="101"/>
      <c r="H131" s="41"/>
      <c r="I131" s="36"/>
    </row>
    <row r="132" spans="3:9">
      <c r="C132" s="169" t="s">
        <v>138</v>
      </c>
      <c r="D132" s="169"/>
      <c r="E132" s="169"/>
      <c r="F132" s="169"/>
      <c r="H132" s="41"/>
      <c r="I132" s="36"/>
    </row>
  </sheetData>
  <mergeCells count="62">
    <mergeCell ref="C126:E126"/>
    <mergeCell ref="C128:F128"/>
    <mergeCell ref="C132:F132"/>
    <mergeCell ref="D119:E119"/>
    <mergeCell ref="D120:E120"/>
    <mergeCell ref="D121:E121"/>
    <mergeCell ref="C122:E122"/>
    <mergeCell ref="D123:E123"/>
    <mergeCell ref="C124:E124"/>
    <mergeCell ref="D118:E118"/>
    <mergeCell ref="D96:E96"/>
    <mergeCell ref="D97:E97"/>
    <mergeCell ref="D98:E98"/>
    <mergeCell ref="D99:E99"/>
    <mergeCell ref="C100:E100"/>
    <mergeCell ref="C101:F101"/>
    <mergeCell ref="C102:F102"/>
    <mergeCell ref="C113:D113"/>
    <mergeCell ref="C115:F115"/>
    <mergeCell ref="D116:E116"/>
    <mergeCell ref="D117:E117"/>
    <mergeCell ref="C95:F95"/>
    <mergeCell ref="C68:F68"/>
    <mergeCell ref="C76:D76"/>
    <mergeCell ref="C77:F77"/>
    <mergeCell ref="C78:F78"/>
    <mergeCell ref="C86:D86"/>
    <mergeCell ref="C87:F87"/>
    <mergeCell ref="D88:E88"/>
    <mergeCell ref="C90:F90"/>
    <mergeCell ref="D91:E91"/>
    <mergeCell ref="D94:E94"/>
    <mergeCell ref="C67:F67"/>
    <mergeCell ref="C29:F29"/>
    <mergeCell ref="C37:F37"/>
    <mergeCell ref="C52:D52"/>
    <mergeCell ref="D54:E54"/>
    <mergeCell ref="D55:E55"/>
    <mergeCell ref="D56:E56"/>
    <mergeCell ref="D57:E57"/>
    <mergeCell ref="D58:E58"/>
    <mergeCell ref="D59:E59"/>
    <mergeCell ref="D60:E60"/>
    <mergeCell ref="C61:F61"/>
    <mergeCell ref="E28:F28"/>
    <mergeCell ref="E17:F17"/>
    <mergeCell ref="E18:F18"/>
    <mergeCell ref="C19:F19"/>
    <mergeCell ref="E20:F20"/>
    <mergeCell ref="E21:F21"/>
    <mergeCell ref="D22:F22"/>
    <mergeCell ref="C23:F23"/>
    <mergeCell ref="E24:F24"/>
    <mergeCell ref="E25:F25"/>
    <mergeCell ref="E26:F26"/>
    <mergeCell ref="E27:F27"/>
    <mergeCell ref="E16:F16"/>
    <mergeCell ref="C9:F9"/>
    <mergeCell ref="C10:F10"/>
    <mergeCell ref="C11:F11"/>
    <mergeCell ref="C13:F13"/>
    <mergeCell ref="E15:F15"/>
  </mergeCell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QUADRO RESUMO</vt:lpstr>
      <vt:lpstr>Almoxarife</vt:lpstr>
      <vt:lpstr>Auxiliar de Campo</vt:lpstr>
      <vt:lpstr>Contínuo</vt:lpstr>
      <vt:lpstr>Motorista</vt:lpstr>
      <vt:lpstr>Pedreiro</vt:lpstr>
      <vt:lpstr>Almoxarife!Area_de_impressao</vt:lpstr>
      <vt:lpstr>'Auxiliar de Campo'!Area_de_impressao</vt:lpstr>
      <vt:lpstr>Contínuo!Area_de_impressao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wandreia</dc:creator>
  <cp:lastModifiedBy>Ancilla Miriam Carvalho Moura</cp:lastModifiedBy>
  <cp:lastPrinted>2020-12-28T18:22:06Z</cp:lastPrinted>
  <dcterms:created xsi:type="dcterms:W3CDTF">2019-04-28T22:30:32Z</dcterms:created>
  <dcterms:modified xsi:type="dcterms:W3CDTF">2021-01-07T15:40:58Z</dcterms:modified>
</cp:coreProperties>
</file>